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Energy Savings Calc\"/>
    </mc:Choice>
  </mc:AlternateContent>
  <xr:revisionPtr revIDLastSave="0" documentId="13_ncr:1_{9595223D-7E04-4C25-A023-DD9FCE8BF89F}" xr6:coauthVersionLast="47" xr6:coauthVersionMax="47" xr10:uidLastSave="{00000000-0000-0000-0000-000000000000}"/>
  <bookViews>
    <workbookView xWindow="15" yWindow="15" windowWidth="31170" windowHeight="18015" xr2:uid="{984A1E7E-527C-4118-85A4-26FB7142BE12}"/>
  </bookViews>
  <sheets>
    <sheet name="Energy Savings Calculator" sheetId="4" r:id="rId1"/>
    <sheet name="City Data" sheetId="3" state="hidden" r:id="rId2"/>
  </sheets>
  <definedNames>
    <definedName name="_xlnm._FilterDatabase" localSheetId="1" hidden="1">'City Data'!$B$2:$E$123</definedName>
    <definedName name="aceff" localSheetId="0">#REF!</definedName>
    <definedName name="aceff">#REF!</definedName>
    <definedName name="area" localSheetId="0">#REF!</definedName>
    <definedName name="area">#REF!</definedName>
    <definedName name="cdd" localSheetId="0">#REF!</definedName>
    <definedName name="cdd">#REF!</definedName>
    <definedName name="fmiu" localSheetId="0">#REF!</definedName>
    <definedName name="fmiu">#REF!</definedName>
    <definedName name="furneff" localSheetId="0">#REF!</definedName>
    <definedName name="furneff">#REF!</definedName>
    <definedName name="hdd" localSheetId="0">#REF!</definedName>
    <definedName name="hdd">#REF!</definedName>
    <definedName name="k" localSheetId="0">#REF!</definedName>
    <definedName name="k">#REF!</definedName>
    <definedName name="otheru" localSheetId="0">#REF!</definedName>
    <definedName name="otheru">#REF!</definedName>
    <definedName name="_xlnm.Print_Area" localSheetId="0">'Energy Savings Calculator'!$B$1:$O$51</definedName>
    <definedName name="t" localSheetId="0">#REF!</definedName>
    <definedName name="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4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K3" i="3"/>
  <c r="G3" i="3"/>
  <c r="S123" i="3"/>
  <c r="Q123" i="3"/>
  <c r="S122" i="3"/>
  <c r="Q122" i="3"/>
  <c r="S121" i="3"/>
  <c r="Q121" i="3"/>
  <c r="S120" i="3"/>
  <c r="Q120" i="3"/>
  <c r="S119" i="3"/>
  <c r="Q119" i="3"/>
  <c r="S118" i="3"/>
  <c r="Q118" i="3"/>
  <c r="S117" i="3"/>
  <c r="Q117" i="3"/>
  <c r="S116" i="3"/>
  <c r="Q116" i="3"/>
  <c r="S115" i="3"/>
  <c r="Q115" i="3"/>
  <c r="S114" i="3"/>
  <c r="Q114" i="3"/>
  <c r="S113" i="3"/>
  <c r="Q113" i="3"/>
  <c r="S112" i="3"/>
  <c r="Q112" i="3"/>
  <c r="S111" i="3"/>
  <c r="Q111" i="3"/>
  <c r="S110" i="3"/>
  <c r="Q110" i="3"/>
  <c r="S109" i="3"/>
  <c r="Q109" i="3"/>
  <c r="S108" i="3"/>
  <c r="Q108" i="3"/>
  <c r="S107" i="3"/>
  <c r="Q107" i="3"/>
  <c r="S106" i="3"/>
  <c r="Q106" i="3"/>
  <c r="S105" i="3"/>
  <c r="Q105" i="3"/>
  <c r="S104" i="3"/>
  <c r="Q104" i="3"/>
  <c r="S103" i="3"/>
  <c r="Q103" i="3"/>
  <c r="S102" i="3"/>
  <c r="Q102" i="3"/>
  <c r="S101" i="3"/>
  <c r="Q101" i="3"/>
  <c r="S100" i="3"/>
  <c r="Q100" i="3"/>
  <c r="S99" i="3"/>
  <c r="Q99" i="3"/>
  <c r="S98" i="3"/>
  <c r="Q98" i="3"/>
  <c r="S97" i="3"/>
  <c r="Q97" i="3"/>
  <c r="S96" i="3"/>
  <c r="Q96" i="3"/>
  <c r="S95" i="3"/>
  <c r="Q95" i="3"/>
  <c r="S94" i="3"/>
  <c r="Q94" i="3"/>
  <c r="S93" i="3"/>
  <c r="Q93" i="3"/>
  <c r="S92" i="3"/>
  <c r="Q92" i="3"/>
  <c r="S91" i="3"/>
  <c r="Q91" i="3"/>
  <c r="S90" i="3"/>
  <c r="Q90" i="3"/>
  <c r="S89" i="3"/>
  <c r="Q89" i="3"/>
  <c r="S88" i="3"/>
  <c r="Q88" i="3"/>
  <c r="S87" i="3"/>
  <c r="Q87" i="3"/>
  <c r="S86" i="3"/>
  <c r="Q86" i="3"/>
  <c r="S85" i="3"/>
  <c r="Q85" i="3"/>
  <c r="S84" i="3"/>
  <c r="Q84" i="3"/>
  <c r="S83" i="3"/>
  <c r="Q83" i="3"/>
  <c r="S82" i="3"/>
  <c r="Q82" i="3"/>
  <c r="S81" i="3"/>
  <c r="Q81" i="3"/>
  <c r="S80" i="3"/>
  <c r="Q80" i="3"/>
  <c r="S79" i="3"/>
  <c r="Q79" i="3"/>
  <c r="S78" i="3"/>
  <c r="Q78" i="3"/>
  <c r="S77" i="3"/>
  <c r="Q77" i="3"/>
  <c r="S76" i="3"/>
  <c r="Q76" i="3"/>
  <c r="S75" i="3"/>
  <c r="Q75" i="3"/>
  <c r="S74" i="3"/>
  <c r="Q74" i="3"/>
  <c r="S73" i="3"/>
  <c r="Q73" i="3"/>
  <c r="S72" i="3"/>
  <c r="Q72" i="3"/>
  <c r="S71" i="3"/>
  <c r="Q71" i="3"/>
  <c r="S70" i="3"/>
  <c r="Q70" i="3"/>
  <c r="S69" i="3"/>
  <c r="Q69" i="3"/>
  <c r="S68" i="3"/>
  <c r="Q68" i="3"/>
  <c r="S67" i="3"/>
  <c r="Q67" i="3"/>
  <c r="S66" i="3"/>
  <c r="Q66" i="3"/>
  <c r="S65" i="3"/>
  <c r="Q65" i="3"/>
  <c r="S64" i="3"/>
  <c r="Q64" i="3"/>
  <c r="S63" i="3"/>
  <c r="Q63" i="3"/>
  <c r="S62" i="3"/>
  <c r="Q62" i="3"/>
  <c r="S61" i="3"/>
  <c r="Q61" i="3"/>
  <c r="S60" i="3"/>
  <c r="Q60" i="3"/>
  <c r="S59" i="3"/>
  <c r="Q59" i="3"/>
  <c r="S58" i="3"/>
  <c r="Q58" i="3"/>
  <c r="S57" i="3"/>
  <c r="Q57" i="3"/>
  <c r="S56" i="3"/>
  <c r="Q56" i="3"/>
  <c r="S55" i="3"/>
  <c r="Q55" i="3"/>
  <c r="S54" i="3"/>
  <c r="Q54" i="3"/>
  <c r="S53" i="3"/>
  <c r="Q53" i="3"/>
  <c r="S52" i="3"/>
  <c r="Q52" i="3"/>
  <c r="S51" i="3"/>
  <c r="Q51" i="3"/>
  <c r="S50" i="3"/>
  <c r="Q50" i="3"/>
  <c r="S49" i="3"/>
  <c r="Q49" i="3"/>
  <c r="S48" i="3"/>
  <c r="Q48" i="3"/>
  <c r="S47" i="3"/>
  <c r="Q47" i="3"/>
  <c r="S46" i="3"/>
  <c r="Q46" i="3"/>
  <c r="S45" i="3"/>
  <c r="Q45" i="3"/>
  <c r="S44" i="3"/>
  <c r="Q44" i="3"/>
  <c r="S43" i="3"/>
  <c r="Q43" i="3"/>
  <c r="S42" i="3"/>
  <c r="Q42" i="3"/>
  <c r="S41" i="3"/>
  <c r="Q41" i="3"/>
  <c r="S40" i="3"/>
  <c r="Q40" i="3"/>
  <c r="S39" i="3"/>
  <c r="Q39" i="3"/>
  <c r="S38" i="3"/>
  <c r="Q38" i="3"/>
  <c r="S37" i="3"/>
  <c r="Q37" i="3"/>
  <c r="S36" i="3"/>
  <c r="Q36" i="3"/>
  <c r="S35" i="3"/>
  <c r="Q35" i="3"/>
  <c r="S34" i="3"/>
  <c r="Q34" i="3"/>
  <c r="S33" i="3"/>
  <c r="Q33" i="3"/>
  <c r="S32" i="3"/>
  <c r="Q32" i="3"/>
  <c r="S31" i="3"/>
  <c r="Q31" i="3"/>
  <c r="S30" i="3"/>
  <c r="Q30" i="3"/>
  <c r="S29" i="3"/>
  <c r="Q29" i="3"/>
  <c r="S28" i="3"/>
  <c r="Q28" i="3"/>
  <c r="S27" i="3"/>
  <c r="Q27" i="3"/>
  <c r="S26" i="3"/>
  <c r="Q26" i="3"/>
  <c r="S25" i="3"/>
  <c r="Q25" i="3"/>
  <c r="S24" i="3"/>
  <c r="Q24" i="3"/>
  <c r="S23" i="3"/>
  <c r="Q23" i="3"/>
  <c r="S22" i="3"/>
  <c r="Q22" i="3"/>
  <c r="S21" i="3"/>
  <c r="Q21" i="3"/>
  <c r="S20" i="3"/>
  <c r="Q20" i="3"/>
  <c r="S19" i="3"/>
  <c r="Q19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10" i="3"/>
  <c r="Q10" i="3"/>
  <c r="S9" i="3"/>
  <c r="Q9" i="3"/>
  <c r="S8" i="3"/>
  <c r="Q8" i="3"/>
  <c r="S7" i="3"/>
  <c r="Q7" i="3"/>
  <c r="S6" i="3"/>
  <c r="Q6" i="3"/>
  <c r="S5" i="3"/>
  <c r="Q5" i="3"/>
  <c r="S4" i="3"/>
  <c r="Q4" i="3"/>
  <c r="S3" i="3"/>
  <c r="Q3" i="3"/>
  <c r="O120" i="3" l="1"/>
  <c r="M120" i="3"/>
  <c r="A120" i="3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1" i="3"/>
  <c r="A122" i="3"/>
  <c r="A123" i="3"/>
  <c r="A3" i="3"/>
  <c r="O123" i="3"/>
  <c r="M123" i="3"/>
  <c r="O122" i="3"/>
  <c r="M122" i="3"/>
  <c r="O121" i="3"/>
  <c r="M121" i="3"/>
  <c r="O119" i="3"/>
  <c r="M119" i="3"/>
  <c r="O118" i="3"/>
  <c r="M118" i="3"/>
  <c r="O117" i="3"/>
  <c r="M117" i="3"/>
  <c r="O116" i="3"/>
  <c r="M116" i="3"/>
  <c r="O115" i="3"/>
  <c r="M115" i="3"/>
  <c r="O114" i="3"/>
  <c r="M114" i="3"/>
  <c r="O113" i="3"/>
  <c r="M113" i="3"/>
  <c r="O112" i="3"/>
  <c r="M112" i="3"/>
  <c r="O111" i="3"/>
  <c r="M111" i="3"/>
  <c r="O110" i="3"/>
  <c r="M110" i="3"/>
  <c r="O109" i="3"/>
  <c r="M109" i="3"/>
  <c r="O108" i="3"/>
  <c r="M108" i="3"/>
  <c r="O107" i="3"/>
  <c r="M107" i="3"/>
  <c r="O106" i="3"/>
  <c r="M106" i="3"/>
  <c r="O105" i="3"/>
  <c r="M105" i="3"/>
  <c r="O104" i="3"/>
  <c r="M104" i="3"/>
  <c r="O103" i="3"/>
  <c r="M103" i="3"/>
  <c r="O102" i="3"/>
  <c r="M102" i="3"/>
  <c r="O101" i="3"/>
  <c r="M101" i="3"/>
  <c r="O100" i="3"/>
  <c r="M100" i="3"/>
  <c r="O99" i="3"/>
  <c r="M99" i="3"/>
  <c r="O98" i="3"/>
  <c r="M98" i="3"/>
  <c r="O97" i="3"/>
  <c r="M97" i="3"/>
  <c r="O96" i="3"/>
  <c r="M96" i="3"/>
  <c r="O95" i="3"/>
  <c r="M95" i="3"/>
  <c r="O94" i="3"/>
  <c r="M94" i="3"/>
  <c r="O93" i="3"/>
  <c r="M93" i="3"/>
  <c r="O92" i="3"/>
  <c r="M92" i="3"/>
  <c r="O91" i="3"/>
  <c r="M91" i="3"/>
  <c r="O90" i="3"/>
  <c r="M90" i="3"/>
  <c r="O89" i="3"/>
  <c r="M89" i="3"/>
  <c r="O88" i="3"/>
  <c r="M88" i="3"/>
  <c r="O87" i="3"/>
  <c r="M87" i="3"/>
  <c r="O86" i="3"/>
  <c r="M86" i="3"/>
  <c r="O85" i="3"/>
  <c r="M85" i="3"/>
  <c r="O84" i="3"/>
  <c r="M84" i="3"/>
  <c r="O83" i="3"/>
  <c r="M83" i="3"/>
  <c r="O82" i="3"/>
  <c r="M82" i="3"/>
  <c r="O81" i="3"/>
  <c r="M81" i="3"/>
  <c r="O80" i="3"/>
  <c r="M80" i="3"/>
  <c r="O79" i="3"/>
  <c r="M79" i="3"/>
  <c r="O78" i="3"/>
  <c r="M78" i="3"/>
  <c r="O77" i="3"/>
  <c r="M77" i="3"/>
  <c r="O76" i="3"/>
  <c r="M76" i="3"/>
  <c r="O75" i="3"/>
  <c r="M75" i="3"/>
  <c r="O74" i="3"/>
  <c r="M74" i="3"/>
  <c r="O73" i="3"/>
  <c r="M73" i="3"/>
  <c r="O72" i="3"/>
  <c r="M72" i="3"/>
  <c r="O71" i="3"/>
  <c r="M71" i="3"/>
  <c r="O70" i="3"/>
  <c r="M70" i="3"/>
  <c r="O69" i="3"/>
  <c r="M69" i="3"/>
  <c r="O68" i="3"/>
  <c r="M68" i="3"/>
  <c r="O67" i="3"/>
  <c r="M67" i="3"/>
  <c r="O66" i="3"/>
  <c r="M66" i="3"/>
  <c r="O65" i="3"/>
  <c r="M65" i="3"/>
  <c r="O64" i="3"/>
  <c r="M64" i="3"/>
  <c r="O63" i="3"/>
  <c r="M63" i="3"/>
  <c r="O62" i="3"/>
  <c r="M62" i="3"/>
  <c r="O61" i="3"/>
  <c r="M61" i="3"/>
  <c r="O60" i="3"/>
  <c r="M60" i="3"/>
  <c r="O59" i="3"/>
  <c r="M59" i="3"/>
  <c r="O58" i="3"/>
  <c r="M58" i="3"/>
  <c r="O57" i="3"/>
  <c r="M57" i="3"/>
  <c r="O56" i="3"/>
  <c r="M56" i="3"/>
  <c r="O55" i="3"/>
  <c r="M55" i="3"/>
  <c r="O54" i="3"/>
  <c r="M54" i="3"/>
  <c r="O53" i="3"/>
  <c r="M53" i="3"/>
  <c r="O52" i="3"/>
  <c r="M52" i="3"/>
  <c r="O51" i="3"/>
  <c r="M51" i="3"/>
  <c r="O50" i="3"/>
  <c r="M50" i="3"/>
  <c r="O49" i="3"/>
  <c r="M49" i="3"/>
  <c r="O48" i="3"/>
  <c r="M48" i="3"/>
  <c r="O47" i="3"/>
  <c r="M47" i="3"/>
  <c r="O46" i="3"/>
  <c r="M46" i="3"/>
  <c r="O45" i="3"/>
  <c r="M45" i="3"/>
  <c r="O44" i="3"/>
  <c r="M44" i="3"/>
  <c r="O43" i="3"/>
  <c r="M43" i="3"/>
  <c r="O42" i="3"/>
  <c r="M42" i="3"/>
  <c r="O41" i="3"/>
  <c r="M41" i="3"/>
  <c r="O40" i="3"/>
  <c r="M40" i="3"/>
  <c r="O39" i="3"/>
  <c r="M39" i="3"/>
  <c r="O38" i="3"/>
  <c r="M38" i="3"/>
  <c r="O37" i="3"/>
  <c r="M37" i="3"/>
  <c r="O36" i="3"/>
  <c r="M36" i="3"/>
  <c r="O35" i="3"/>
  <c r="M35" i="3"/>
  <c r="O34" i="3"/>
  <c r="M34" i="3"/>
  <c r="O33" i="3"/>
  <c r="M33" i="3"/>
  <c r="O32" i="3"/>
  <c r="M32" i="3"/>
  <c r="O31" i="3"/>
  <c r="M31" i="3"/>
  <c r="O30" i="3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O14" i="3"/>
  <c r="M14" i="3"/>
  <c r="O13" i="3"/>
  <c r="M13" i="3"/>
  <c r="O12" i="3"/>
  <c r="M12" i="3"/>
  <c r="O11" i="3"/>
  <c r="M11" i="3"/>
  <c r="O10" i="3"/>
  <c r="M10" i="3"/>
  <c r="O9" i="3"/>
  <c r="M9" i="3"/>
  <c r="O8" i="3"/>
  <c r="M8" i="3"/>
  <c r="O7" i="3"/>
  <c r="M7" i="3"/>
  <c r="O6" i="3"/>
  <c r="M6" i="3"/>
  <c r="O5" i="3"/>
  <c r="M5" i="3"/>
  <c r="O4" i="3"/>
  <c r="M4" i="3"/>
  <c r="O3" i="3"/>
  <c r="M3" i="3"/>
  <c r="H8" i="4" l="1"/>
  <c r="J12" i="4"/>
  <c r="G23" i="4" s="1"/>
  <c r="J11" i="4"/>
  <c r="C22" i="4" s="1"/>
  <c r="J10" i="4"/>
  <c r="J9" i="4"/>
  <c r="G22" i="4" l="1"/>
  <c r="L22" i="4" s="1"/>
  <c r="C23" i="4"/>
  <c r="C29" i="4" s="1"/>
  <c r="C39" i="4" s="1"/>
  <c r="D22" i="4"/>
  <c r="E22" i="4" s="1"/>
  <c r="K23" i="4"/>
  <c r="F22" i="4"/>
  <c r="K22" i="4"/>
  <c r="D23" i="4"/>
  <c r="E23" i="4" s="1"/>
  <c r="F23" i="4"/>
  <c r="H22" i="4"/>
  <c r="G29" i="4"/>
  <c r="H23" i="4"/>
  <c r="I23" i="4" s="1"/>
  <c r="J23" i="4" s="1"/>
  <c r="L29" i="4" l="1"/>
  <c r="K29" i="4"/>
  <c r="K32" i="4" s="1"/>
  <c r="D29" i="4"/>
  <c r="D34" i="4" s="1"/>
  <c r="O22" i="4"/>
  <c r="F29" i="4"/>
  <c r="F43" i="4" s="1"/>
  <c r="O23" i="4"/>
  <c r="C40" i="4"/>
  <c r="C35" i="4"/>
  <c r="C46" i="4"/>
  <c r="C45" i="4"/>
  <c r="C41" i="4"/>
  <c r="C31" i="4"/>
  <c r="C36" i="4"/>
  <c r="C37" i="4"/>
  <c r="C47" i="4"/>
  <c r="C48" i="4"/>
  <c r="C30" i="4"/>
  <c r="C43" i="4"/>
  <c r="C33" i="4"/>
  <c r="C38" i="4"/>
  <c r="C34" i="4"/>
  <c r="C32" i="4"/>
  <c r="C42" i="4"/>
  <c r="E29" i="4"/>
  <c r="E43" i="4" s="1"/>
  <c r="C44" i="4"/>
  <c r="I22" i="4"/>
  <c r="H29" i="4"/>
  <c r="G35" i="4"/>
  <c r="G42" i="4"/>
  <c r="G37" i="4"/>
  <c r="G47" i="4"/>
  <c r="G33" i="4"/>
  <c r="G48" i="4"/>
  <c r="G41" i="4"/>
  <c r="G32" i="4"/>
  <c r="G46" i="4"/>
  <c r="G45" i="4"/>
  <c r="G31" i="4"/>
  <c r="G44" i="4"/>
  <c r="G34" i="4"/>
  <c r="G38" i="4"/>
  <c r="G40" i="4"/>
  <c r="G30" i="4"/>
  <c r="G43" i="4"/>
  <c r="G39" i="4"/>
  <c r="G36" i="4"/>
  <c r="N23" i="4"/>
  <c r="M23" i="4"/>
  <c r="D47" i="4" l="1"/>
  <c r="D35" i="4"/>
  <c r="D41" i="4"/>
  <c r="D38" i="4"/>
  <c r="D43" i="4"/>
  <c r="D45" i="4"/>
  <c r="D32" i="4"/>
  <c r="D36" i="4"/>
  <c r="D44" i="4"/>
  <c r="K45" i="4"/>
  <c r="K41" i="4"/>
  <c r="K38" i="4"/>
  <c r="K42" i="4"/>
  <c r="D46" i="4"/>
  <c r="D37" i="4"/>
  <c r="D42" i="4"/>
  <c r="D33" i="4"/>
  <c r="D39" i="4"/>
  <c r="D31" i="4"/>
  <c r="D40" i="4"/>
  <c r="D48" i="4"/>
  <c r="D30" i="4"/>
  <c r="K43" i="4"/>
  <c r="K39" i="4"/>
  <c r="K37" i="4"/>
  <c r="K48" i="4"/>
  <c r="K36" i="4"/>
  <c r="K40" i="4"/>
  <c r="K30" i="4"/>
  <c r="K44" i="4"/>
  <c r="K35" i="4"/>
  <c r="K47" i="4"/>
  <c r="K33" i="4"/>
  <c r="K31" i="4"/>
  <c r="K34" i="4"/>
  <c r="K46" i="4"/>
  <c r="F33" i="4"/>
  <c r="F32" i="4"/>
  <c r="F47" i="4"/>
  <c r="F42" i="4"/>
  <c r="O29" i="4"/>
  <c r="O35" i="4" s="1"/>
  <c r="F30" i="4"/>
  <c r="F44" i="4"/>
  <c r="F48" i="4"/>
  <c r="F38" i="4"/>
  <c r="F41" i="4"/>
  <c r="F46" i="4"/>
  <c r="F36" i="4"/>
  <c r="F45" i="4"/>
  <c r="F40" i="4"/>
  <c r="F34" i="4"/>
  <c r="F39" i="4"/>
  <c r="F35" i="4"/>
  <c r="F37" i="4"/>
  <c r="F31" i="4"/>
  <c r="E32" i="4"/>
  <c r="E38" i="4"/>
  <c r="E45" i="4"/>
  <c r="E47" i="4"/>
  <c r="E42" i="4"/>
  <c r="E30" i="4"/>
  <c r="E36" i="4"/>
  <c r="E40" i="4"/>
  <c r="E31" i="4"/>
  <c r="E34" i="4"/>
  <c r="E37" i="4"/>
  <c r="E48" i="4"/>
  <c r="E41" i="4"/>
  <c r="E33" i="4"/>
  <c r="E39" i="4"/>
  <c r="E46" i="4"/>
  <c r="E44" i="4"/>
  <c r="E35" i="4"/>
  <c r="J22" i="4"/>
  <c r="I29" i="4"/>
  <c r="M22" i="4"/>
  <c r="M29" i="4" s="1"/>
  <c r="H45" i="4"/>
  <c r="H44" i="4"/>
  <c r="H46" i="4"/>
  <c r="H30" i="4"/>
  <c r="H40" i="4"/>
  <c r="H33" i="4"/>
  <c r="H35" i="4"/>
  <c r="H43" i="4"/>
  <c r="H34" i="4"/>
  <c r="H47" i="4"/>
  <c r="H36" i="4"/>
  <c r="H48" i="4"/>
  <c r="H41" i="4"/>
  <c r="H39" i="4"/>
  <c r="H32" i="4"/>
  <c r="H42" i="4"/>
  <c r="H38" i="4"/>
  <c r="H31" i="4"/>
  <c r="H37" i="4"/>
  <c r="L46" i="4"/>
  <c r="L40" i="4"/>
  <c r="L39" i="4"/>
  <c r="L33" i="4"/>
  <c r="L44" i="4"/>
  <c r="L43" i="4"/>
  <c r="L31" i="4"/>
  <c r="L34" i="4"/>
  <c r="L38" i="4"/>
  <c r="L32" i="4"/>
  <c r="L37" i="4"/>
  <c r="L30" i="4"/>
  <c r="L48" i="4"/>
  <c r="L42" i="4"/>
  <c r="L35" i="4"/>
  <c r="L45" i="4"/>
  <c r="L36" i="4"/>
  <c r="L47" i="4"/>
  <c r="L41" i="4"/>
  <c r="O44" i="4" l="1"/>
  <c r="O33" i="4"/>
  <c r="O39" i="4"/>
  <c r="O43" i="4"/>
  <c r="O36" i="4"/>
  <c r="O10" i="4" s="1"/>
  <c r="O46" i="4"/>
  <c r="O34" i="4"/>
  <c r="O45" i="4"/>
  <c r="O48" i="4"/>
  <c r="O31" i="4"/>
  <c r="N10" i="4"/>
  <c r="O42" i="4"/>
  <c r="O38" i="4"/>
  <c r="O32" i="4"/>
  <c r="O37" i="4"/>
  <c r="O40" i="4"/>
  <c r="O41" i="4"/>
  <c r="O47" i="4"/>
  <c r="O30" i="4"/>
  <c r="M43" i="4"/>
  <c r="M33" i="4"/>
  <c r="M38" i="4"/>
  <c r="M42" i="4"/>
  <c r="M31" i="4"/>
  <c r="M47" i="4"/>
  <c r="M32" i="4"/>
  <c r="M36" i="4"/>
  <c r="M34" i="4"/>
  <c r="M30" i="4"/>
  <c r="M46" i="4"/>
  <c r="M45" i="4"/>
  <c r="M37" i="4"/>
  <c r="M40" i="4"/>
  <c r="M39" i="4"/>
  <c r="M44" i="4"/>
  <c r="M35" i="4"/>
  <c r="M48" i="4"/>
  <c r="M41" i="4"/>
  <c r="J29" i="4"/>
  <c r="N22" i="4"/>
  <c r="N29" i="4" s="1"/>
  <c r="I30" i="4"/>
  <c r="I43" i="4"/>
  <c r="I34" i="4"/>
  <c r="I33" i="4"/>
  <c r="I38" i="4"/>
  <c r="I32" i="4"/>
  <c r="I37" i="4"/>
  <c r="I48" i="4"/>
  <c r="I42" i="4"/>
  <c r="I39" i="4"/>
  <c r="I31" i="4"/>
  <c r="I47" i="4"/>
  <c r="I36" i="4"/>
  <c r="I41" i="4"/>
  <c r="I40" i="4"/>
  <c r="I44" i="4"/>
  <c r="I35" i="4"/>
  <c r="I46" i="4"/>
  <c r="I45" i="4"/>
  <c r="J47" i="4" l="1"/>
  <c r="J46" i="4"/>
  <c r="J35" i="4"/>
  <c r="J43" i="4"/>
  <c r="J40" i="4"/>
  <c r="J39" i="4"/>
  <c r="J44" i="4"/>
  <c r="J38" i="4"/>
  <c r="J30" i="4"/>
  <c r="J45" i="4"/>
  <c r="J37" i="4"/>
  <c r="J31" i="4"/>
  <c r="J33" i="4"/>
  <c r="J34" i="4"/>
  <c r="J32" i="4"/>
  <c r="J48" i="4"/>
  <c r="J42" i="4"/>
  <c r="J36" i="4"/>
  <c r="J41" i="4"/>
  <c r="N34" i="4"/>
  <c r="N32" i="4"/>
  <c r="N48" i="4"/>
  <c r="N43" i="4"/>
  <c r="N37" i="4"/>
  <c r="N42" i="4"/>
  <c r="N39" i="4"/>
  <c r="N31" i="4"/>
  <c r="N47" i="4"/>
  <c r="N36" i="4"/>
  <c r="O11" i="4" s="1"/>
  <c r="N45" i="4"/>
  <c r="N40" i="4"/>
  <c r="N44" i="4"/>
  <c r="N33" i="4"/>
  <c r="N38" i="4"/>
  <c r="N41" i="4"/>
  <c r="N35" i="4"/>
  <c r="N30" i="4"/>
  <c r="N46" i="4"/>
  <c r="N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tc={FCB4D5E3-95DE-40B7-B43C-4A4C50D15298}</author>
    <author>tc={37F6878E-B01E-4F1F-A4CB-F6532430AD29}</author>
    <author>tc={F2DA9EFB-77C1-4F65-ABCA-5EBFB765D6E3}</author>
    <author>tc={16D85288-680F-420D-93B8-5EEF170F33A5}</author>
  </authors>
  <commentList>
    <comment ref="E20" authorId="0" shapeId="0" xr:uid="{FCB4D5E3-95DE-40B7-B43C-4A4C50D15298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J20" authorId="1" shapeId="0" xr:uid="{37F6878E-B01E-4F1F-A4CB-F6532430AD29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N20" authorId="2" shapeId="0" xr:uid="{F2DA9EFB-77C1-4F65-ABCA-5EBFB765D6E3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N27" authorId="3" shapeId="0" xr:uid="{16D85288-680F-420D-93B8-5EEF170F33A5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</commentList>
</comments>
</file>

<file path=xl/sharedStrings.xml><?xml version="1.0" encoding="utf-8"?>
<sst xmlns="http://schemas.openxmlformats.org/spreadsheetml/2006/main" count="322" uniqueCount="227">
  <si>
    <t>Window area (ft^2)</t>
  </si>
  <si>
    <t>A/C Efficiency</t>
  </si>
  <si>
    <t>Furnace Efficiency</t>
  </si>
  <si>
    <t>Electricity Cost/kWh*</t>
  </si>
  <si>
    <t>Heating Degree Days (HDD) †</t>
  </si>
  <si>
    <t>Cooling Degree Days (CDD) ††</t>
  </si>
  <si>
    <t>FreMarq</t>
  </si>
  <si>
    <t>Heating - Natural Gas</t>
  </si>
  <si>
    <t>Cooling - Electric</t>
  </si>
  <si>
    <t>TOTAL (Heating + Cooling)</t>
  </si>
  <si>
    <t>OTHER</t>
  </si>
  <si>
    <t>Seasonal Heat Gain
(MMBtu)</t>
  </si>
  <si>
    <t>Equivalent Heat Gain
(kWh)</t>
  </si>
  <si>
    <t>Annual Heat Transfer
(MMBtu)</t>
  </si>
  <si>
    <t>Annual Equip. 
Consumption (MMBtu)</t>
  </si>
  <si>
    <t>Seasonal Heat Loss
(MMBtu)</t>
  </si>
  <si>
    <r>
      <t xml:space="preserve">GHG/year </t>
    </r>
    <r>
      <rPr>
        <b/>
        <vertAlign val="superscript"/>
        <sz val="10"/>
        <color theme="1"/>
        <rFont val="Calibri"/>
        <family val="2"/>
        <scheme val="minor"/>
      </rPr>
      <t>§</t>
    </r>
    <r>
      <rPr>
        <b/>
        <sz val="10"/>
        <color theme="1"/>
        <rFont val="Calibri"/>
        <family val="2"/>
        <scheme val="minor"/>
      </rPr>
      <t xml:space="preserve">
(t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</si>
  <si>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 xml:space="preserve">GHG </t>
    </r>
    <r>
      <rPr>
        <b/>
        <vertAlign val="superscript"/>
        <sz val="10"/>
        <color theme="1"/>
        <rFont val="Calibri"/>
        <family val="2"/>
        <scheme val="minor"/>
      </rPr>
      <t>§</t>
    </r>
    <r>
      <rPr>
        <b/>
        <sz val="10"/>
        <color theme="1"/>
        <rFont val="Calibri"/>
        <family val="2"/>
        <scheme val="minor"/>
      </rPr>
      <t xml:space="preserve">
(t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</si>
  <si>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Annual Cost</t>
  </si>
  <si>
    <t>SYSTEM COMPARISON</t>
  </si>
  <si>
    <t>PROJECTED SAVINGS</t>
  </si>
  <si>
    <t>Heat Transfer
(MMBtu)</t>
  </si>
  <si>
    <t>Seasonal Electricity Cost</t>
  </si>
  <si>
    <t>Seasonal Natural Gas Cost</t>
  </si>
  <si>
    <t>Heat Gain
(MMBtu)</t>
  </si>
  <si>
    <t>Heat Loss
(MMBtu)</t>
  </si>
  <si>
    <t>YEAR</t>
  </si>
  <si>
    <t>Equipment Consumption
(kWh)</t>
  </si>
  <si>
    <t>Equipment Consumption
(MMBtu)</t>
  </si>
  <si>
    <t>Equipment
Consumption (MMBtu)</t>
  </si>
  <si>
    <t>Savings</t>
  </si>
  <si>
    <t>HDD65</t>
  </si>
  <si>
    <t>CDD50</t>
  </si>
  <si>
    <t>Alabama</t>
  </si>
  <si>
    <t>2017 Commercial Natural Gas Cost</t>
  </si>
  <si>
    <t>2017 Commercial Electricity Cost</t>
  </si>
  <si>
    <t>State</t>
  </si>
  <si>
    <t>City</t>
  </si>
  <si>
    <r>
      <t>$/kft</t>
    </r>
    <r>
      <rPr>
        <b/>
        <vertAlign val="superscript"/>
        <sz val="12"/>
        <rFont val="Arial"/>
        <family val="2"/>
      </rPr>
      <t>3</t>
    </r>
  </si>
  <si>
    <t>$/Therm</t>
  </si>
  <si>
    <t>¢/kWh</t>
  </si>
  <si>
    <t>$/kWh</t>
  </si>
  <si>
    <t>Huntsville</t>
  </si>
  <si>
    <t>Birmingham</t>
  </si>
  <si>
    <t>Montgomery</t>
  </si>
  <si>
    <t>Mobile</t>
  </si>
  <si>
    <t>Alaska</t>
  </si>
  <si>
    <t>Anchorage</t>
  </si>
  <si>
    <t>Arizona</t>
  </si>
  <si>
    <t>Tucson</t>
  </si>
  <si>
    <t>Phoenix</t>
  </si>
  <si>
    <t>Arkansas</t>
  </si>
  <si>
    <t>Little Rock</t>
  </si>
  <si>
    <t>California</t>
  </si>
  <si>
    <t>San Francisco</t>
  </si>
  <si>
    <t>Santa Rosa</t>
  </si>
  <si>
    <t>Sacramento</t>
  </si>
  <si>
    <t>Stockton</t>
  </si>
  <si>
    <t>Oakland</t>
  </si>
  <si>
    <t>Fresno</t>
  </si>
  <si>
    <t>San Jose</t>
  </si>
  <si>
    <t>Bakersfield</t>
  </si>
  <si>
    <t>Oceanside</t>
  </si>
  <si>
    <t>Oxnard</t>
  </si>
  <si>
    <t>Riverside</t>
  </si>
  <si>
    <t>San Bernardino</t>
  </si>
  <si>
    <t>Ontario</t>
  </si>
  <si>
    <t>Los Angeles</t>
  </si>
  <si>
    <t>Long Beach</t>
  </si>
  <si>
    <t>San Diego</t>
  </si>
  <si>
    <t>Santa Ana</t>
  </si>
  <si>
    <t>Colorado</t>
  </si>
  <si>
    <t>Colorado Springs</t>
  </si>
  <si>
    <t>Denver</t>
  </si>
  <si>
    <t>Connecticut</t>
  </si>
  <si>
    <t>Hartford</t>
  </si>
  <si>
    <t>Delaware</t>
  </si>
  <si>
    <t>Dover</t>
  </si>
  <si>
    <t>District of Columbia</t>
  </si>
  <si>
    <t>Washington</t>
  </si>
  <si>
    <t>Florida</t>
  </si>
  <si>
    <t>Tallahassee</t>
  </si>
  <si>
    <t>Jacksonville</t>
  </si>
  <si>
    <t>Tampa</t>
  </si>
  <si>
    <t>Orlando</t>
  </si>
  <si>
    <t>St. Petersburg</t>
  </si>
  <si>
    <t>Miami</t>
  </si>
  <si>
    <t>Fort Lauderdale</t>
  </si>
  <si>
    <t>Georgia</t>
  </si>
  <si>
    <t>Atlanta</t>
  </si>
  <si>
    <t>Augusta-Richmond County</t>
  </si>
  <si>
    <t>Columbus</t>
  </si>
  <si>
    <t>Hawaii</t>
  </si>
  <si>
    <t>Honolulu</t>
  </si>
  <si>
    <t>Idaho</t>
  </si>
  <si>
    <t>Boise City</t>
  </si>
  <si>
    <t>Illinois</t>
  </si>
  <si>
    <t>Aurora</t>
  </si>
  <si>
    <t>Chicago</t>
  </si>
  <si>
    <t>Indiana</t>
  </si>
  <si>
    <t>Fort Wayne</t>
  </si>
  <si>
    <t>Indianapolis</t>
  </si>
  <si>
    <t>Iowa</t>
  </si>
  <si>
    <t>Des Moines</t>
  </si>
  <si>
    <t>Kansas</t>
  </si>
  <si>
    <t>Wichita</t>
  </si>
  <si>
    <t>Kentucky</t>
  </si>
  <si>
    <t>Lexington-Fayette</t>
  </si>
  <si>
    <t>Louisville</t>
  </si>
  <si>
    <t>Louisiana</t>
  </si>
  <si>
    <t>Shreveport</t>
  </si>
  <si>
    <t>Baton Rouge</t>
  </si>
  <si>
    <t>New Orleans</t>
  </si>
  <si>
    <t>Maine</t>
  </si>
  <si>
    <t>Augusta</t>
  </si>
  <si>
    <t>Maryland</t>
  </si>
  <si>
    <t>Baltimore</t>
  </si>
  <si>
    <t>Massachusetts</t>
  </si>
  <si>
    <t>Worcester</t>
  </si>
  <si>
    <t>Boston</t>
  </si>
  <si>
    <t>Michigan</t>
  </si>
  <si>
    <t>Grand Rapids</t>
  </si>
  <si>
    <t>Detroit</t>
  </si>
  <si>
    <t>Minnesota</t>
  </si>
  <si>
    <t>Minneapolis</t>
  </si>
  <si>
    <t>St. Paul</t>
  </si>
  <si>
    <t>Mississippi</t>
  </si>
  <si>
    <t>Jackson</t>
  </si>
  <si>
    <t>Missouri</t>
  </si>
  <si>
    <t>Kansas City</t>
  </si>
  <si>
    <t>St. Louis</t>
  </si>
  <si>
    <t>Montana</t>
  </si>
  <si>
    <t>Helena</t>
  </si>
  <si>
    <t>Nebraska</t>
  </si>
  <si>
    <t>Omaha</t>
  </si>
  <si>
    <t>Lincoln</t>
  </si>
  <si>
    <t>Nevada</t>
  </si>
  <si>
    <t>Reno</t>
  </si>
  <si>
    <t>Las Vegas</t>
  </si>
  <si>
    <t>New Hampshire</t>
  </si>
  <si>
    <t>Concord</t>
  </si>
  <si>
    <t>New Jersey</t>
  </si>
  <si>
    <t>Newark</t>
  </si>
  <si>
    <t>New Mexico</t>
  </si>
  <si>
    <t>Albuquerque</t>
  </si>
  <si>
    <t>New York</t>
  </si>
  <si>
    <t>Buffalo</t>
  </si>
  <si>
    <t>Rochester</t>
  </si>
  <si>
    <t>North Carolina</t>
  </si>
  <si>
    <t>Durham</t>
  </si>
  <si>
    <t>Greensboro</t>
  </si>
  <si>
    <t>Raleigh</t>
  </si>
  <si>
    <t>Charlotte</t>
  </si>
  <si>
    <t>Fayetteville</t>
  </si>
  <si>
    <t>North Dakota</t>
  </si>
  <si>
    <t>Bismark</t>
  </si>
  <si>
    <t>Ohio</t>
  </si>
  <si>
    <t>Toledo</t>
  </si>
  <si>
    <t>Cleveland</t>
  </si>
  <si>
    <t>Akron</t>
  </si>
  <si>
    <t>Cincinnati</t>
  </si>
  <si>
    <t>Oklahoma</t>
  </si>
  <si>
    <t>Tulsa</t>
  </si>
  <si>
    <t>Oklahoma City</t>
  </si>
  <si>
    <t>Oregon</t>
  </si>
  <si>
    <t>Portland</t>
  </si>
  <si>
    <t>Pennsylvania</t>
  </si>
  <si>
    <t>Pittsburgh</t>
  </si>
  <si>
    <t>Philadelphia</t>
  </si>
  <si>
    <t>Rhode Island</t>
  </si>
  <si>
    <t>Providence</t>
  </si>
  <si>
    <t>South Carolina</t>
  </si>
  <si>
    <t>Columbia</t>
  </si>
  <si>
    <t>South Dakota</t>
  </si>
  <si>
    <t>Sioux Falls</t>
  </si>
  <si>
    <t>Tennessee</t>
  </si>
  <si>
    <t>Knoxville</t>
  </si>
  <si>
    <t>Nashville</t>
  </si>
  <si>
    <t>Chattanooga</t>
  </si>
  <si>
    <t>Memphis</t>
  </si>
  <si>
    <t>Texas</t>
  </si>
  <si>
    <t>Amarillo</t>
  </si>
  <si>
    <t>Lubbock</t>
  </si>
  <si>
    <t>El Paso</t>
  </si>
  <si>
    <t>Fort Worth</t>
  </si>
  <si>
    <t>Dallas</t>
  </si>
  <si>
    <t>Austin</t>
  </si>
  <si>
    <t>San Antonio</t>
  </si>
  <si>
    <t>Houston</t>
  </si>
  <si>
    <t>Laredo</t>
  </si>
  <si>
    <t>Corpus Christi</t>
  </si>
  <si>
    <t>Brownsville</t>
  </si>
  <si>
    <t>Utah</t>
  </si>
  <si>
    <t>Salt Lake City</t>
  </si>
  <si>
    <t>Vermont</t>
  </si>
  <si>
    <t>Burlington</t>
  </si>
  <si>
    <t>Virginia</t>
  </si>
  <si>
    <t>Richmond</t>
  </si>
  <si>
    <t>Norfolk</t>
  </si>
  <si>
    <t>Spokane</t>
  </si>
  <si>
    <t>Tacoma</t>
  </si>
  <si>
    <t>Seattle</t>
  </si>
  <si>
    <t>West Virginia</t>
  </si>
  <si>
    <t>Charleston</t>
  </si>
  <si>
    <t>Wisconsin</t>
  </si>
  <si>
    <t>Wausau</t>
  </si>
  <si>
    <t>Milwaukee</t>
  </si>
  <si>
    <t>Wyoming</t>
  </si>
  <si>
    <t>Cheyenne</t>
  </si>
  <si>
    <t>Location Combined Name</t>
  </si>
  <si>
    <t>Location</t>
  </si>
  <si>
    <t xml:space="preserve">Natural Gas Cost </t>
  </si>
  <si>
    <t xml:space="preserve">Electricity Cost </t>
  </si>
  <si>
    <t>Natural Gas Cost/Therm*</t>
  </si>
  <si>
    <t>Green Bay</t>
  </si>
  <si>
    <t>Year 1</t>
  </si>
  <si>
    <t>Year 8</t>
  </si>
  <si>
    <t xml:space="preserve">   INPUTS</t>
  </si>
  <si>
    <t>Quick Look</t>
  </si>
  <si>
    <t>Cost Savings</t>
  </si>
  <si>
    <r>
      <t>GHG Savings (t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</si>
  <si>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r>
      <t>U-Factor (Btu/hr•ft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•°F)</t>
    </r>
  </si>
  <si>
    <t>2019 Commercial Electricity Cost</t>
  </si>
  <si>
    <t>2018/2019 Commercial Natural Gas Cost</t>
  </si>
  <si>
    <t>Arizona: Phoenix</t>
  </si>
  <si>
    <t>2020 Commercial Electricity Cost</t>
  </si>
  <si>
    <t>2020Commercial Natural Gas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</si>
</sst>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"/>
    <numFmt numFmtId="169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sz val="20"/>
      <color theme="7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6" fillId="7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5" fillId="0" borderId="0" xfId="0" applyFont="1"/>
    <xf numFmtId="0" fontId="0" fillId="0" borderId="27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23" fillId="6" borderId="23" xfId="2" applyNumberFormat="1" applyFont="1" applyFill="1" applyBorder="1" applyAlignment="1" applyProtection="1">
      <alignment horizontal="center"/>
      <protection locked="0"/>
    </xf>
    <xf numFmtId="9" fontId="23" fillId="6" borderId="23" xfId="2" applyNumberFormat="1" applyFont="1" applyFill="1" applyBorder="1" applyAlignment="1" applyProtection="1">
      <alignment horizontal="center"/>
      <protection locked="0"/>
    </xf>
    <xf numFmtId="164" fontId="6" fillId="0" borderId="29" xfId="3" applyNumberFormat="1" applyFont="1" applyFill="1" applyBorder="1" applyProtection="1">
      <protection hidden="1"/>
    </xf>
    <xf numFmtId="164" fontId="6" fillId="0" borderId="10" xfId="3" applyNumberFormat="1" applyFont="1" applyFill="1" applyBorder="1" applyProtection="1">
      <protection hidden="1"/>
    </xf>
    <xf numFmtId="165" fontId="6" fillId="0" borderId="10" xfId="3" applyNumberFormat="1" applyFont="1" applyFill="1" applyBorder="1" applyProtection="1">
      <protection hidden="1"/>
    </xf>
    <xf numFmtId="165" fontId="6" fillId="0" borderId="13" xfId="3" applyNumberFormat="1" applyFont="1" applyFill="1" applyBorder="1" applyProtection="1">
      <protection hidden="1"/>
    </xf>
    <xf numFmtId="167" fontId="16" fillId="8" borderId="9" xfId="0" applyNumberFormat="1" applyFont="1" applyFill="1" applyBorder="1" applyAlignment="1" applyProtection="1">
      <alignment horizontal="center"/>
      <protection hidden="1"/>
    </xf>
    <xf numFmtId="167" fontId="16" fillId="8" borderId="10" xfId="0" applyNumberFormat="1" applyFont="1" applyFill="1" applyBorder="1" applyAlignment="1" applyProtection="1">
      <alignment horizontal="center"/>
      <protection hidden="1"/>
    </xf>
    <xf numFmtId="165" fontId="16" fillId="8" borderId="12" xfId="0" applyNumberFormat="1" applyFont="1" applyFill="1" applyBorder="1" applyProtection="1">
      <protection hidden="1"/>
    </xf>
    <xf numFmtId="165" fontId="16" fillId="8" borderId="13" xfId="0" applyNumberFormat="1" applyFont="1" applyFill="1" applyBorder="1" applyProtection="1">
      <protection hidden="1"/>
    </xf>
    <xf numFmtId="165" fontId="14" fillId="0" borderId="8" xfId="4" applyNumberFormat="1" applyFont="1" applyBorder="1" applyAlignment="1" applyProtection="1">
      <alignment horizontal="center"/>
      <protection hidden="1"/>
    </xf>
    <xf numFmtId="165" fontId="14" fillId="0" borderId="9" xfId="4" applyNumberFormat="1" applyFont="1" applyBorder="1" applyAlignment="1" applyProtection="1">
      <alignment horizontal="center"/>
      <protection hidden="1"/>
    </xf>
    <xf numFmtId="166" fontId="14" fillId="0" borderId="9" xfId="4" applyNumberFormat="1" applyFont="1" applyBorder="1" applyAlignment="1" applyProtection="1">
      <alignment horizontal="center"/>
      <protection hidden="1"/>
    </xf>
    <xf numFmtId="167" fontId="14" fillId="0" borderId="10" xfId="1" applyNumberFormat="1" applyFont="1" applyBorder="1" applyProtection="1">
      <protection hidden="1"/>
    </xf>
    <xf numFmtId="43" fontId="14" fillId="0" borderId="9" xfId="4" applyFont="1" applyBorder="1" applyAlignment="1" applyProtection="1">
      <alignment horizontal="center"/>
      <protection hidden="1"/>
    </xf>
    <xf numFmtId="165" fontId="14" fillId="0" borderId="11" xfId="4" applyNumberFormat="1" applyFont="1" applyBorder="1" applyAlignment="1" applyProtection="1">
      <alignment horizontal="center"/>
      <protection hidden="1"/>
    </xf>
    <xf numFmtId="165" fontId="14" fillId="0" borderId="12" xfId="4" applyNumberFormat="1" applyFont="1" applyBorder="1" applyAlignment="1" applyProtection="1">
      <alignment horizontal="center"/>
      <protection hidden="1"/>
    </xf>
    <xf numFmtId="166" fontId="14" fillId="0" borderId="12" xfId="4" applyNumberFormat="1" applyFont="1" applyBorder="1" applyAlignment="1" applyProtection="1">
      <alignment horizontal="center"/>
      <protection hidden="1"/>
    </xf>
    <xf numFmtId="167" fontId="14" fillId="0" borderId="13" xfId="1" applyNumberFormat="1" applyFont="1" applyBorder="1" applyProtection="1">
      <protection hidden="1"/>
    </xf>
    <xf numFmtId="43" fontId="14" fillId="0" borderId="12" xfId="4" applyFont="1" applyBorder="1" applyAlignment="1" applyProtection="1">
      <alignment horizontal="center"/>
      <protection hidden="1"/>
    </xf>
    <xf numFmtId="165" fontId="14" fillId="0" borderId="16" xfId="4" applyNumberFormat="1" applyFont="1" applyBorder="1" applyAlignment="1" applyProtection="1">
      <alignment horizontal="center"/>
      <protection hidden="1"/>
    </xf>
    <xf numFmtId="165" fontId="14" fillId="6" borderId="16" xfId="4" applyNumberFormat="1" applyFont="1" applyFill="1" applyBorder="1" applyAlignment="1" applyProtection="1">
      <alignment horizontal="center"/>
      <protection hidden="1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165" fontId="14" fillId="0" borderId="16" xfId="4" applyNumberFormat="1" applyFont="1" applyFill="1" applyBorder="1" applyAlignment="1" applyProtection="1">
      <alignment horizontal="center"/>
      <protection hidden="1"/>
    </xf>
    <xf numFmtId="0" fontId="16" fillId="8" borderId="8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18" fillId="0" borderId="30" xfId="5" applyFont="1" applyBorder="1" applyAlignment="1">
      <alignment horizontal="left"/>
    </xf>
    <xf numFmtId="0" fontId="18" fillId="0" borderId="28" xfId="5" applyFont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8" fillId="0" borderId="8" xfId="5" applyFont="1" applyBorder="1" applyAlignment="1">
      <alignment horizontal="left"/>
    </xf>
    <xf numFmtId="0" fontId="18" fillId="0" borderId="9" xfId="5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23" fillId="6" borderId="23" xfId="4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top" wrapText="1"/>
    </xf>
    <xf numFmtId="0" fontId="20" fillId="7" borderId="4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20" fillId="7" borderId="32" xfId="0" applyFont="1" applyFill="1" applyBorder="1" applyAlignment="1">
      <alignment horizontal="left" vertical="top" wrapText="1"/>
    </xf>
    <xf numFmtId="0" fontId="20" fillId="7" borderId="33" xfId="0" applyFont="1" applyFill="1" applyBorder="1" applyAlignment="1">
      <alignment horizontal="left" vertical="top" wrapText="1"/>
    </xf>
    <xf numFmtId="0" fontId="20" fillId="7" borderId="34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4" fillId="6" borderId="23" xfId="2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Calculation" xfId="3" builtinId="22"/>
    <cellStyle name="Comma" xfId="4" builtinId="3"/>
    <cellStyle name="Currency" xfId="1" builtinId="4"/>
    <cellStyle name="Hyperlink" xfId="5" builtinId="8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CDCD"/>
      <color rgb="FFF9FDF9"/>
      <color rgb="FFE7F9E7"/>
      <color rgb="FFFFD5D5"/>
      <color rgb="FFDDF1FF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marqinnovatio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151039</xdr:colOff>
      <xdr:row>0</xdr:row>
      <xdr:rowOff>57150</xdr:rowOff>
    </xdr:from>
    <xdr:to>
      <xdr:col>3</xdr:col>
      <xdr:colOff>364625</xdr:colOff>
      <xdr:row>6</xdr:row>
      <xdr:rowOff>77230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431E7-3C9E-4D9D-A7FB-E3955A32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07" b="14707"/>
        <a:stretch/>
      </xdr:blipFill>
      <xdr:spPr bwMode="auto">
        <a:xfrm>
          <a:off x="1193640" y="57150"/>
          <a:ext cx="2298789" cy="1178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354106</xdr:colOff>
      <xdr:row>7</xdr:row>
      <xdr:rowOff>118783</xdr:rowOff>
    </xdr:from>
    <xdr:to>
      <xdr:col>5</xdr:col>
      <xdr:colOff>1020856</xdr:colOff>
      <xdr:row>8</xdr:row>
      <xdr:rowOff>129988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37CAFFB-72B5-40E9-996C-481BAE796C70}"/>
            </a:ext>
          </a:extLst>
        </xdr:cNvPr>
        <xdr:cNvSpPr/>
      </xdr:nvSpPr>
      <xdr:spPr>
        <a:xfrm>
          <a:off x="2906806" y="499783"/>
          <a:ext cx="2762250" cy="2588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i="1">
              <a:solidFill>
                <a:srgbClr val="FF0000"/>
              </a:solidFill>
            </a:rPr>
            <a:t>(Enter Data in Red Boxes)</a:t>
          </a:r>
        </a:p>
      </xdr:txBody>
    </xdr:sp>
    <xdr:clientData/>
  </xdr:twoCellAnchor>
  <xdr:twoCellAnchor>
    <xdr:from>
      <xdr:col>7</xdr:col>
      <xdr:colOff>47329</xdr:colOff>
      <xdr:row>12</xdr:row>
      <xdr:rowOff>38101</xdr:rowOff>
    </xdr:from>
    <xdr:to>
      <xdr:col>10</xdr:col>
      <xdr:colOff>119156</xdr:colOff>
      <xdr:row>15</xdr:row>
      <xdr:rowOff>219075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CCB7D8F-B405-4745-9DE3-053189E6F7EB}"/>
            </a:ext>
          </a:extLst>
        </xdr:cNvPr>
        <xdr:cNvSpPr/>
      </xdr:nvSpPr>
      <xdr:spPr>
        <a:xfrm>
          <a:off x="7381579" y="2619376"/>
          <a:ext cx="3215077" cy="923924"/>
        </a:xfrm>
        <a:prstGeom prst="rect">
          <a:avLst/>
        </a:prstGeom>
        <a:noFill/>
        <a:ln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 i="1">
              <a:solidFill>
                <a:schemeClr val="tx1"/>
              </a:solidFill>
            </a:rPr>
            <a:t>* - Based on EIA.gov state average commercial costs,</a:t>
          </a:r>
          <a:r>
            <a:rPr lang="en-US" sz="900" i="1" baseline="0">
              <a:solidFill>
                <a:schemeClr val="tx1"/>
              </a:solidFill>
            </a:rPr>
            <a:t> most current available as of March 1, 2021</a:t>
          </a:r>
          <a:endParaRPr lang="en-US" sz="900" i="1">
            <a:solidFill>
              <a:schemeClr val="tx1"/>
            </a:solidFill>
          </a:endParaRPr>
        </a:p>
        <a:p>
          <a:pPr algn="l"/>
          <a:r>
            <a:rPr lang="en-US" sz="900" i="1">
              <a:solidFill>
                <a:schemeClr val="tx1"/>
              </a:solidFill>
            </a:rPr>
            <a:t>† - HDD based on 65°F reference, ASHRAE 90.1-2013 </a:t>
          </a:r>
        </a:p>
        <a:p>
          <a:pPr algn="l"/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†† - CDD based on 50°F reference, ASHRAE 90.1-2013</a:t>
          </a:r>
        </a:p>
        <a:p>
          <a:pPr algn="l"/>
          <a:r>
            <a:rPr lang="en-US" sz="900" i="1">
              <a:solidFill>
                <a:schemeClr val="tx1"/>
              </a:solidFill>
            </a:rPr>
            <a:t>§ - Conversion rates from EPA.gov</a:t>
          </a:r>
        </a:p>
      </xdr:txBody>
    </xdr:sp>
    <xdr:clientData/>
  </xdr:twoCellAnchor>
  <xdr:twoCellAnchor>
    <xdr:from>
      <xdr:col>10</xdr:col>
      <xdr:colOff>1008288</xdr:colOff>
      <xdr:row>11</xdr:row>
      <xdr:rowOff>197305</xdr:rowOff>
    </xdr:from>
    <xdr:to>
      <xdr:col>14</xdr:col>
      <xdr:colOff>1047749</xdr:colOff>
      <xdr:row>16</xdr:row>
      <xdr:rowOff>19051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95C2E65-2C4D-4148-AF4C-8467A3D929AA}"/>
            </a:ext>
          </a:extLst>
        </xdr:cNvPr>
        <xdr:cNvSpPr/>
      </xdr:nvSpPr>
      <xdr:spPr>
        <a:xfrm>
          <a:off x="11485788" y="2530930"/>
          <a:ext cx="4230461" cy="1059996"/>
        </a:xfrm>
        <a:prstGeom prst="rect">
          <a:avLst/>
        </a:prstGeom>
        <a:noFill/>
        <a:ln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i="1">
              <a:solidFill>
                <a:schemeClr val="tx1"/>
              </a:solidFill>
            </a:rPr>
            <a:t>The</a:t>
          </a:r>
          <a:r>
            <a:rPr lang="en-US" sz="900" i="1" baseline="0">
              <a:solidFill>
                <a:schemeClr val="tx1"/>
              </a:solidFill>
            </a:rPr>
            <a:t> information contained in this spreadsheet is intended to show the impact of U-factor when comparing two glazing assemblies.  This does not and should not replace energy modeling, which would take into account factors not considered here, such as: SHGC, glass reflectance, sun angle, and/or occupant behavior.  No guarnatees are made, implied or otherwise, with respect to the return on investment of a given system.</a:t>
          </a:r>
          <a:endParaRPr lang="en-US" sz="900" i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54553</xdr:colOff>
      <xdr:row>8</xdr:row>
      <xdr:rowOff>160638</xdr:rowOff>
    </xdr:from>
    <xdr:to>
      <xdr:col>4</xdr:col>
      <xdr:colOff>991115</xdr:colOff>
      <xdr:row>11</xdr:row>
      <xdr:rowOff>93429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FB3FA33-A6B3-4A2A-ABB8-473406E7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4958" y="1769591"/>
          <a:ext cx="936562" cy="666473"/>
        </a:xfrm>
        <a:prstGeom prst="rect">
          <a:avLst/>
        </a:prstGeom>
      </xdr:spPr>
    </xdr:pic>
    <xdr:clientData/>
  </xdr:twoCellAnchor>
  <xdr:twoCellAnchor>
    <xdr:from>
      <xdr:col>4</xdr:col>
      <xdr:colOff>217715</xdr:colOff>
      <xdr:row>0</xdr:row>
      <xdr:rowOff>40821</xdr:rowOff>
    </xdr:from>
    <xdr:to>
      <xdr:col>11</xdr:col>
      <xdr:colOff>979715</xdr:colOff>
      <xdr:row>4</xdr:row>
      <xdr:rowOff>27213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0FB134E-4172-4EDB-9806-6634F4E78D8B}"/>
            </a:ext>
          </a:extLst>
        </xdr:cNvPr>
        <xdr:cNvSpPr/>
      </xdr:nvSpPr>
      <xdr:spPr>
        <a:xfrm>
          <a:off x="4408715" y="40821"/>
          <a:ext cx="8096250" cy="748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Energy Cost Savings Tool</a:t>
          </a:r>
        </a:p>
      </xdr:txBody>
    </xdr:sp>
    <xdr:clientData/>
  </xdr:twoCellAnchor>
  <xdr:twoCellAnchor>
    <xdr:from>
      <xdr:col>13</xdr:col>
      <xdr:colOff>421821</xdr:colOff>
      <xdr:row>0</xdr:row>
      <xdr:rowOff>13607</xdr:rowOff>
    </xdr:from>
    <xdr:to>
      <xdr:col>14</xdr:col>
      <xdr:colOff>1009650</xdr:colOff>
      <xdr:row>2</xdr:row>
      <xdr:rowOff>27214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676E540-2C23-459F-B8BC-62534BA37149}"/>
            </a:ext>
          </a:extLst>
        </xdr:cNvPr>
        <xdr:cNvSpPr/>
      </xdr:nvSpPr>
      <xdr:spPr>
        <a:xfrm>
          <a:off x="14042571" y="13607"/>
          <a:ext cx="1635579" cy="3946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2000" b="0" i="0">
              <a:solidFill>
                <a:sysClr val="windowText" lastClr="000000"/>
              </a:solidFill>
            </a:rPr>
            <a:t>Ver:</a:t>
          </a:r>
          <a:r>
            <a:rPr lang="en-US" sz="2000" b="0" i="0" baseline="0">
              <a:solidFill>
                <a:sysClr val="windowText" lastClr="000000"/>
              </a:solidFill>
            </a:rPr>
            <a:t> 210301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n Knospe" id="{781AAE6A-8FC8-4ACD-B00A-576DEE5A1862}" userId="Ben Knosp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19-01-28T19:54:25.14" personId="{781AAE6A-8FC8-4ACD-B00A-576DEE5A1862}" id="{FCB4D5E3-95DE-40B7-B43C-4A4C50D15298}">
    <text>GHG = Greenhouse Gas
Calculated using conversion data from EPA.gov
https://www.epa.gov/energy/greenhouse-gases-equivalencies-calculator-calculations-and-references</text>
  </threadedComment>
  <threadedComment ref="J20" dT="2019-01-28T19:54:25.14" personId="{781AAE6A-8FC8-4ACD-B00A-576DEE5A1862}" id="{37F6878E-B01E-4F1F-A4CB-F6532430AD29}">
    <text>GHG = Greenhouse Gas
Calculated using conversion data from EPA.gov
https://www.epa.gov/energy/greenhouse-gases-equivalencies-calculator-calculations-and-references</text>
  </threadedComment>
  <threadedComment ref="N20" dT="2019-01-28T19:54:25.14" personId="{781AAE6A-8FC8-4ACD-B00A-576DEE5A1862}" id="{F2DA9EFB-77C1-4F65-ABCA-5EBFB765D6E3}">
    <text>GHG = Greenhouse Gas
Calculated using conversion data from EPA.gov
https://www.epa.gov/energy/greenhouse-gases-equivalencies-calculator-calculations-and-references</text>
  </threadedComment>
  <threadedComment ref="N27" dT="2019-01-28T19:54:25.14" personId="{781AAE6A-8FC8-4ACD-B00A-576DEE5A1862}" id="{16D85288-680F-420D-93B8-5EEF170F33A5}">
    <text>GHG = Greenhouse Gas
Calculated using conversion data from EPA.gov
https://www.epa.gov/energy/greenhouse-gases-equivalencies-calculator-calculations-and-references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eia.gov/dnav/ng/ng_pri_sum_a_EPG0_PCS_DMcf_a.htm" TargetMode="External"/><Relationship Id="rId1" Type="http://schemas.openxmlformats.org/officeDocument/2006/relationships/hyperlink" Target="https://www.eia.gov/electricity/data/browse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0F26-EA69-4DD6-9AD2-1B469E38992D}">
  <sheetPr codeName="Sheet1">
    <pageSetUpPr fitToPage="1"/>
  </sheetPr>
  <dimension ref="B7:Q48"/>
  <sheetViews>
    <sheetView showGridLines="0" tabSelected="1" zoomScale="74" zoomScaleNormal="74" zoomScaleSheetLayoutView="115" zoomScalePageLayoutView="55" workbookViewId="0">
      <selection activeCell="E13" sqref="E13:F13"/>
    </sheetView>
  </sheetViews>
  <sheetFormatPr defaultRowHeight="15" x14ac:dyDescent="0.25"/>
  <cols>
    <col min="1" max="18" width="15.7109375" customWidth="1"/>
    <col min="19" max="19" width="19.140625" bestFit="1" customWidth="1"/>
    <col min="20" max="20" width="9.7109375" bestFit="1" customWidth="1"/>
    <col min="21" max="21" width="14.28515625" customWidth="1"/>
  </cols>
  <sheetData>
    <row r="7" spans="3:15" ht="15.75" thickBot="1" x14ac:dyDescent="0.3"/>
    <row r="8" spans="3:15" ht="19.5" customHeight="1" thickBot="1" x14ac:dyDescent="0.35">
      <c r="C8" s="92" t="s">
        <v>217</v>
      </c>
      <c r="D8" s="93"/>
      <c r="E8" s="93"/>
      <c r="F8" s="94"/>
      <c r="H8" s="55" t="str">
        <f>IF(E13="","← Please Select Location",VLOOKUP(E13,'City Data'!A3:O597,3,FALSE)&amp;"-Specific Data")</f>
        <v>Phoenix-Specific Data</v>
      </c>
      <c r="I8" s="56"/>
      <c r="J8" s="57"/>
      <c r="L8" s="77" t="s">
        <v>218</v>
      </c>
      <c r="M8" s="78"/>
      <c r="N8" s="78"/>
      <c r="O8" s="79"/>
    </row>
    <row r="9" spans="3:15" ht="20.100000000000001" customHeight="1" thickBot="1" x14ac:dyDescent="0.35">
      <c r="C9" s="95"/>
      <c r="D9" s="96"/>
      <c r="E9" s="96"/>
      <c r="F9" s="97"/>
      <c r="H9" s="58" t="s">
        <v>3</v>
      </c>
      <c r="I9" s="59"/>
      <c r="J9" s="23">
        <f>IF(E13="","",VLOOKUP($E$13,'City Data'!A3:O123,9, FALSE))</f>
        <v>0.1011</v>
      </c>
      <c r="L9" s="46"/>
      <c r="M9" s="47"/>
      <c r="N9" s="43" t="s">
        <v>215</v>
      </c>
      <c r="O9" s="44" t="s">
        <v>216</v>
      </c>
    </row>
    <row r="10" spans="3:15" ht="20.100000000000001" customHeight="1" x14ac:dyDescent="0.3">
      <c r="C10" s="14"/>
      <c r="D10" s="15"/>
      <c r="E10" s="60"/>
      <c r="F10" s="62" t="s">
        <v>10</v>
      </c>
      <c r="H10" s="64" t="s">
        <v>213</v>
      </c>
      <c r="I10" s="65"/>
      <c r="J10" s="24">
        <f>IF(E13="","",VLOOKUP($E$13,'City Data'!A3:O123,7, FALSE))</f>
        <v>0.66618597010607528</v>
      </c>
      <c r="L10" s="48" t="s">
        <v>219</v>
      </c>
      <c r="M10" s="49"/>
      <c r="N10" s="27">
        <f>O29</f>
        <v>95134.982905667057</v>
      </c>
      <c r="O10" s="28">
        <f>O36</f>
        <v>761079.86324533646</v>
      </c>
    </row>
    <row r="11" spans="3:15" ht="20.100000000000001" customHeight="1" thickBot="1" x14ac:dyDescent="0.4">
      <c r="C11" s="13"/>
      <c r="E11" s="61"/>
      <c r="F11" s="63"/>
      <c r="H11" s="66" t="s">
        <v>4</v>
      </c>
      <c r="I11" s="67"/>
      <c r="J11" s="25">
        <f>IF(E13="","",VLOOKUP($E$13,'City Data'!A3:O123,4, FALSE))</f>
        <v>1350</v>
      </c>
      <c r="L11" s="50" t="s">
        <v>220</v>
      </c>
      <c r="M11" s="51"/>
      <c r="N11" s="29">
        <f>N29</f>
        <v>668.66141209656075</v>
      </c>
      <c r="O11" s="30">
        <f>N36</f>
        <v>5349.291296772486</v>
      </c>
    </row>
    <row r="12" spans="3:15" ht="20.100000000000001" customHeight="1" thickBot="1" x14ac:dyDescent="0.4">
      <c r="C12" s="70" t="s">
        <v>221</v>
      </c>
      <c r="D12" s="71"/>
      <c r="E12" s="21">
        <v>0.14000000000000001</v>
      </c>
      <c r="F12" s="21">
        <v>0.4</v>
      </c>
      <c r="H12" s="68" t="s">
        <v>5</v>
      </c>
      <c r="I12" s="69"/>
      <c r="J12" s="26">
        <f>IF(E13="","",VLOOKUP($E$13,'City Data'!A3:O123,5,FALSE))</f>
        <v>8425</v>
      </c>
      <c r="L12" s="14"/>
      <c r="M12" s="15"/>
      <c r="N12" s="15"/>
      <c r="O12" s="16"/>
    </row>
    <row r="13" spans="3:15" ht="20.100000000000001" customHeight="1" thickBot="1" x14ac:dyDescent="0.4">
      <c r="C13" s="75" t="s">
        <v>210</v>
      </c>
      <c r="D13" s="76"/>
      <c r="E13" s="104" t="s">
        <v>224</v>
      </c>
      <c r="F13" s="104"/>
      <c r="H13" s="14"/>
      <c r="I13" s="15"/>
      <c r="J13" s="16"/>
      <c r="L13" s="13"/>
      <c r="O13" s="17"/>
    </row>
    <row r="14" spans="3:15" ht="20.100000000000001" customHeight="1" thickBot="1" x14ac:dyDescent="0.4">
      <c r="C14" s="70" t="s">
        <v>2</v>
      </c>
      <c r="D14" s="71"/>
      <c r="E14" s="22">
        <v>0.8</v>
      </c>
      <c r="F14" s="22">
        <v>0.8</v>
      </c>
      <c r="H14" s="13"/>
      <c r="J14" s="17"/>
      <c r="L14" s="13"/>
      <c r="O14" s="17"/>
    </row>
    <row r="15" spans="3:15" ht="20.100000000000001" customHeight="1" thickBot="1" x14ac:dyDescent="0.4">
      <c r="C15" s="70" t="s">
        <v>1</v>
      </c>
      <c r="D15" s="71"/>
      <c r="E15" s="22">
        <v>0.85</v>
      </c>
      <c r="F15" s="22">
        <v>0.85</v>
      </c>
      <c r="H15" s="13"/>
      <c r="J15" s="17"/>
      <c r="L15" s="13"/>
      <c r="O15" s="17"/>
    </row>
    <row r="16" spans="3:15" ht="20.100000000000001" customHeight="1" thickBot="1" x14ac:dyDescent="0.35">
      <c r="C16" s="72" t="s">
        <v>0</v>
      </c>
      <c r="D16" s="73"/>
      <c r="E16" s="74">
        <v>50000</v>
      </c>
      <c r="F16" s="74"/>
      <c r="H16" s="18"/>
      <c r="I16" s="19"/>
      <c r="J16" s="20"/>
      <c r="L16" s="18"/>
      <c r="M16" s="19"/>
      <c r="N16" s="19"/>
      <c r="O16" s="20"/>
    </row>
    <row r="17" spans="2:17" ht="20.100000000000001" customHeight="1" thickBot="1" x14ac:dyDescent="0.3"/>
    <row r="18" spans="2:17" ht="34.5" customHeight="1" thickBot="1" x14ac:dyDescent="0.3">
      <c r="C18" s="52" t="s">
        <v>19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2:17" ht="20.100000000000001" customHeight="1" x14ac:dyDescent="0.3">
      <c r="C19" s="98" t="s">
        <v>7</v>
      </c>
      <c r="D19" s="99"/>
      <c r="E19" s="99"/>
      <c r="F19" s="100"/>
      <c r="G19" s="101" t="s">
        <v>8</v>
      </c>
      <c r="H19" s="102"/>
      <c r="I19" s="102"/>
      <c r="J19" s="102"/>
      <c r="K19" s="103"/>
      <c r="L19" s="80" t="s">
        <v>9</v>
      </c>
      <c r="M19" s="81"/>
      <c r="N19" s="81"/>
      <c r="O19" s="82"/>
    </row>
    <row r="20" spans="2:17" ht="21.95" customHeight="1" x14ac:dyDescent="0.25">
      <c r="C20" s="83" t="s">
        <v>15</v>
      </c>
      <c r="D20" s="84" t="s">
        <v>28</v>
      </c>
      <c r="E20" s="84" t="s">
        <v>16</v>
      </c>
      <c r="F20" s="85" t="s">
        <v>23</v>
      </c>
      <c r="G20" s="86" t="s">
        <v>11</v>
      </c>
      <c r="H20" s="87" t="s">
        <v>12</v>
      </c>
      <c r="I20" s="87" t="s">
        <v>27</v>
      </c>
      <c r="J20" s="87" t="s">
        <v>16</v>
      </c>
      <c r="K20" s="88" t="s">
        <v>22</v>
      </c>
      <c r="L20" s="89" t="s">
        <v>13</v>
      </c>
      <c r="M20" s="90" t="s">
        <v>14</v>
      </c>
      <c r="N20" s="90" t="s">
        <v>16</v>
      </c>
      <c r="O20" s="91" t="s">
        <v>18</v>
      </c>
    </row>
    <row r="21" spans="2:17" ht="21.95" customHeight="1" thickBot="1" x14ac:dyDescent="0.3">
      <c r="C21" s="83"/>
      <c r="D21" s="84"/>
      <c r="E21" s="84"/>
      <c r="F21" s="85"/>
      <c r="G21" s="86"/>
      <c r="H21" s="87"/>
      <c r="I21" s="87"/>
      <c r="J21" s="87"/>
      <c r="K21" s="88"/>
      <c r="L21" s="89"/>
      <c r="M21" s="90"/>
      <c r="N21" s="90"/>
      <c r="O21" s="91"/>
    </row>
    <row r="22" spans="2:17" ht="19.5" customHeight="1" x14ac:dyDescent="0.3">
      <c r="B22" s="10" t="s">
        <v>6</v>
      </c>
      <c r="C22" s="31">
        <f>IF(OR(E13="", $E$16="",$E$12="",$F$12=""),"",(E12*$E$16*24*$J$11)/1000000)</f>
        <v>226.80000000000004</v>
      </c>
      <c r="D22" s="32">
        <f>IF(OR(E13="", $E$16="",$E$12="",$F$12=""),"",(E12*$E$16*24*$J$11)*(1/$E$14)/1000000)</f>
        <v>283.50000000000006</v>
      </c>
      <c r="E22" s="33">
        <f>IF(OR(E13="", $E$16="",$E$12="",$F$12=""),"",D22*0.0053/100024*1000000)</f>
        <v>15.02189474526114</v>
      </c>
      <c r="F22" s="34">
        <f>IF(OR(E13="",$E$16="",$E$12="",$F$12=""),"",(E12*$E$16*24*$J$11/100024*$J$10)*(1/$E$14))</f>
        <v>1888.1840610760655</v>
      </c>
      <c r="G22" s="31">
        <f>IF(OR(E13="",$E$16="",$E$12="",$F$12=""),"",(E12*$E$16*$J$12*24)/1000000)</f>
        <v>1415.4000000000003</v>
      </c>
      <c r="H22" s="32">
        <f>IF(OR(E13="",$E$16="",$E$12="",$F$12=""),"",G22*293.071)</f>
        <v>414812.69340000011</v>
      </c>
      <c r="I22" s="35">
        <f>IF(OR(E13="",$E$16="",$E$12="",$F$12=""),"",H22/E15)</f>
        <v>488014.93341176485</v>
      </c>
      <c r="J22" s="33">
        <f>IF(OR(E13="",$E$16="",$E$12="",$F$12=""),"",I22*0.000707)</f>
        <v>345.02655792211772</v>
      </c>
      <c r="K22" s="34">
        <f>IF(OR(E13="",$E$16="",$E$12="",$F$12=""),"",($J$9/3412.14*E12*$E$16*$J$12*24)*(1/$E$15))</f>
        <v>49338.345195821581</v>
      </c>
      <c r="L22" s="31">
        <f>IF(OR(E13="",$E$16="",$E$12="",$F$12=""),"",G22+C22)</f>
        <v>1642.2000000000003</v>
      </c>
      <c r="M22" s="32">
        <f>IF(OR(E13="",$E$16="",$E$12="",$F$12=""),"",D22+I22/293.071)</f>
        <v>1948.6764705882356</v>
      </c>
      <c r="N22" s="33">
        <f>IF(OR(E13="",$E$16="",$E$12="",$F$12=""),"",J22+E22)</f>
        <v>360.04845266737885</v>
      </c>
      <c r="O22" s="34">
        <f>IF(OR(E13="",$E$16="",$E$12="",$F$12=""),"",SUM(K22,F22,))</f>
        <v>51226.529256897644</v>
      </c>
    </row>
    <row r="23" spans="2:17" ht="20.100000000000001" customHeight="1" thickBot="1" x14ac:dyDescent="0.35">
      <c r="B23" s="11" t="s">
        <v>10</v>
      </c>
      <c r="C23" s="36">
        <f>IF(OR(E13="", $E$16="",$E$12="",$F$12=""),"",(F12*$E$16*24*$J$11)/1000000)</f>
        <v>648</v>
      </c>
      <c r="D23" s="37">
        <f>IF(OR(E13="", $E$16="",$E$12="",$F$12=""),"",(F12*$E$16*24*$J$11)*(1/$F$14)/1000000)</f>
        <v>810</v>
      </c>
      <c r="E23" s="38">
        <f>IF(OR(E13="", $E$16="",$E$12="",$F$12=""),"",D23*0.0053/100024*1000000)</f>
        <v>42.919699272174675</v>
      </c>
      <c r="F23" s="39">
        <f>IF(OR(E13="",$E$16="",$E$12="",$F$12=""),"",(F12*$E$16*24*$J$11/100024*$J$10)*(1/$F$14))</f>
        <v>5394.8116030744723</v>
      </c>
      <c r="G23" s="36">
        <f>IF(OR(E13="",$E$16="",$E$12="",$F$12=""),"",(F12*$E$16*$J$12*24)/1000000)</f>
        <v>4044</v>
      </c>
      <c r="H23" s="37">
        <f>IF(OR(E13="",$E$16="",$E$12="",$F$12=""),"",G23*293.071)</f>
        <v>1185179.1240000001</v>
      </c>
      <c r="I23" s="40">
        <f>IF(OR(E13="",$E$16="",$E$12="",$F$12=""),"",H23/F15)</f>
        <v>1394328.3811764708</v>
      </c>
      <c r="J23" s="38">
        <f>IF(OR(E13="",$E$16="",$E$12="",$F$12=""),"",I23*0.000707)</f>
        <v>985.79016549176481</v>
      </c>
      <c r="K23" s="39">
        <f>IF(OR(E13="",$E$16="",$E$12="",$F$12=""),"",($J$9/3412.14*F12*$E$16*$J$12*24)*(1/$F$15))</f>
        <v>140966.70055949021</v>
      </c>
      <c r="L23" s="36">
        <f>IF(OR(E13="",$E$16="",$E$12="",$F$12=""),"",G23+C23)</f>
        <v>4692</v>
      </c>
      <c r="M23" s="37">
        <f>IF(OR(E13="",$E$16="",$E$12="",$F$12=""),"",D23+I23/293.071)</f>
        <v>5567.6470588235297</v>
      </c>
      <c r="N23" s="38">
        <f>IF(OR(E13="",$E$16="",$E$12="",$F$12=""),"",J23+E23)</f>
        <v>1028.7098647639395</v>
      </c>
      <c r="O23" s="39">
        <f>IF(OR(E13="",$E$16="",$E$12="",$F$12=""),"",SUM(K23,F23,))</f>
        <v>146361.5121625647</v>
      </c>
    </row>
    <row r="24" spans="2:17" ht="15" customHeight="1" thickBot="1" x14ac:dyDescent="0.3"/>
    <row r="25" spans="2:17" ht="39.75" customHeight="1" thickBot="1" x14ac:dyDescent="0.3">
      <c r="C25" s="105" t="s">
        <v>20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7"/>
    </row>
    <row r="26" spans="2:17" ht="20.100000000000001" customHeight="1" x14ac:dyDescent="0.3">
      <c r="C26" s="98" t="s">
        <v>7</v>
      </c>
      <c r="D26" s="99"/>
      <c r="E26" s="99"/>
      <c r="F26" s="100"/>
      <c r="G26" s="101" t="s">
        <v>8</v>
      </c>
      <c r="H26" s="102"/>
      <c r="I26" s="102"/>
      <c r="J26" s="102"/>
      <c r="K26" s="103"/>
      <c r="L26" s="80" t="s">
        <v>9</v>
      </c>
      <c r="M26" s="81"/>
      <c r="N26" s="81"/>
      <c r="O26" s="82"/>
    </row>
    <row r="27" spans="2:17" ht="21.95" customHeight="1" thickBot="1" x14ac:dyDescent="0.3">
      <c r="C27" s="83" t="s">
        <v>25</v>
      </c>
      <c r="D27" s="84" t="s">
        <v>28</v>
      </c>
      <c r="E27" s="84" t="s">
        <v>17</v>
      </c>
      <c r="F27" s="85" t="s">
        <v>211</v>
      </c>
      <c r="G27" s="86" t="s">
        <v>24</v>
      </c>
      <c r="H27" s="87" t="s">
        <v>12</v>
      </c>
      <c r="I27" s="87" t="s">
        <v>27</v>
      </c>
      <c r="J27" s="87" t="s">
        <v>17</v>
      </c>
      <c r="K27" s="88" t="s">
        <v>212</v>
      </c>
      <c r="L27" s="89" t="s">
        <v>21</v>
      </c>
      <c r="M27" s="90" t="s">
        <v>29</v>
      </c>
      <c r="N27" s="90" t="s">
        <v>17</v>
      </c>
      <c r="O27" s="91" t="s">
        <v>30</v>
      </c>
    </row>
    <row r="28" spans="2:17" ht="21.95" customHeight="1" x14ac:dyDescent="0.25">
      <c r="B28" s="7" t="s">
        <v>26</v>
      </c>
      <c r="C28" s="108"/>
      <c r="D28" s="84"/>
      <c r="E28" s="84"/>
      <c r="F28" s="85"/>
      <c r="G28" s="86"/>
      <c r="H28" s="87"/>
      <c r="I28" s="87"/>
      <c r="J28" s="87"/>
      <c r="K28" s="88"/>
      <c r="L28" s="89"/>
      <c r="M28" s="90"/>
      <c r="N28" s="90"/>
      <c r="O28" s="91"/>
    </row>
    <row r="29" spans="2:17" ht="20.100000000000001" customHeight="1" x14ac:dyDescent="0.25">
      <c r="B29" s="8">
        <v>1</v>
      </c>
      <c r="C29" s="41">
        <f>IF(C22="","",C23-C22)</f>
        <v>421.19999999999993</v>
      </c>
      <c r="D29" s="41">
        <f t="shared" ref="D29:O29" si="0">IF(D22="","",D23-D22)</f>
        <v>526.5</v>
      </c>
      <c r="E29" s="41">
        <f t="shared" si="0"/>
        <v>27.897804526913536</v>
      </c>
      <c r="F29" s="41">
        <f t="shared" si="0"/>
        <v>3506.6275419984067</v>
      </c>
      <c r="G29" s="41">
        <f t="shared" si="0"/>
        <v>2628.5999999999995</v>
      </c>
      <c r="H29" s="41">
        <f t="shared" si="0"/>
        <v>770366.43059999996</v>
      </c>
      <c r="I29" s="41">
        <f t="shared" si="0"/>
        <v>906313.44776470587</v>
      </c>
      <c r="J29" s="41">
        <f t="shared" si="0"/>
        <v>640.76360756964709</v>
      </c>
      <c r="K29" s="41">
        <f t="shared" si="0"/>
        <v>91628.355363668641</v>
      </c>
      <c r="L29" s="41">
        <f t="shared" si="0"/>
        <v>3049.7999999999997</v>
      </c>
      <c r="M29" s="41">
        <f t="shared" si="0"/>
        <v>3618.9705882352941</v>
      </c>
      <c r="N29" s="41">
        <f t="shared" si="0"/>
        <v>668.66141209656075</v>
      </c>
      <c r="O29" s="41">
        <f t="shared" si="0"/>
        <v>95134.982905667057</v>
      </c>
      <c r="Q29" s="12"/>
    </row>
    <row r="30" spans="2:17" ht="20.100000000000001" customHeight="1" x14ac:dyDescent="0.25">
      <c r="B30" s="9">
        <v>2</v>
      </c>
      <c r="C30" s="42">
        <f>IF(C$29="","",C$29*$B30)</f>
        <v>842.39999999999986</v>
      </c>
      <c r="D30" s="42">
        <f t="shared" ref="D30:O45" si="1">IF(D$29="","",D$29*$B30)</f>
        <v>1053</v>
      </c>
      <c r="E30" s="42">
        <f t="shared" si="1"/>
        <v>55.795609053827071</v>
      </c>
      <c r="F30" s="42">
        <f t="shared" si="1"/>
        <v>7013.2550839968135</v>
      </c>
      <c r="G30" s="42">
        <f t="shared" si="1"/>
        <v>5257.1999999999989</v>
      </c>
      <c r="H30" s="42">
        <f t="shared" si="1"/>
        <v>1540732.8611999999</v>
      </c>
      <c r="I30" s="42">
        <f t="shared" si="1"/>
        <v>1812626.8955294117</v>
      </c>
      <c r="J30" s="42">
        <f t="shared" si="1"/>
        <v>1281.5272151392942</v>
      </c>
      <c r="K30" s="42">
        <f t="shared" si="1"/>
        <v>183256.71072733728</v>
      </c>
      <c r="L30" s="42">
        <f t="shared" si="1"/>
        <v>6099.5999999999995</v>
      </c>
      <c r="M30" s="42">
        <f t="shared" si="1"/>
        <v>7237.9411764705883</v>
      </c>
      <c r="N30" s="42">
        <f t="shared" si="1"/>
        <v>1337.3228241931215</v>
      </c>
      <c r="O30" s="42">
        <f t="shared" si="1"/>
        <v>190269.96581133411</v>
      </c>
    </row>
    <row r="31" spans="2:17" ht="20.100000000000001" customHeight="1" x14ac:dyDescent="0.25">
      <c r="B31" s="8">
        <v>3</v>
      </c>
      <c r="C31" s="45">
        <f t="shared" ref="C31:O48" si="2">IF(C$29="","",C$29*$B31)</f>
        <v>1263.5999999999999</v>
      </c>
      <c r="D31" s="45">
        <f t="shared" si="1"/>
        <v>1579.5</v>
      </c>
      <c r="E31" s="45">
        <f t="shared" si="1"/>
        <v>83.693413580740611</v>
      </c>
      <c r="F31" s="45">
        <f t="shared" si="1"/>
        <v>10519.88262599522</v>
      </c>
      <c r="G31" s="45">
        <f t="shared" si="1"/>
        <v>7885.7999999999984</v>
      </c>
      <c r="H31" s="45">
        <f t="shared" si="1"/>
        <v>2311099.2917999998</v>
      </c>
      <c r="I31" s="45">
        <f t="shared" si="1"/>
        <v>2718940.3432941176</v>
      </c>
      <c r="J31" s="45">
        <f t="shared" si="1"/>
        <v>1922.2908227089413</v>
      </c>
      <c r="K31" s="45">
        <f t="shared" si="1"/>
        <v>274885.06609100592</v>
      </c>
      <c r="L31" s="45">
        <f t="shared" si="1"/>
        <v>9149.4</v>
      </c>
      <c r="M31" s="45">
        <f t="shared" si="1"/>
        <v>10856.911764705883</v>
      </c>
      <c r="N31" s="45">
        <f t="shared" si="1"/>
        <v>2005.9842362896823</v>
      </c>
      <c r="O31" s="45">
        <f t="shared" si="1"/>
        <v>285404.94871700119</v>
      </c>
    </row>
    <row r="32" spans="2:17" ht="20.100000000000001" customHeight="1" x14ac:dyDescent="0.25">
      <c r="B32" s="9">
        <v>4</v>
      </c>
      <c r="C32" s="42">
        <f t="shared" si="2"/>
        <v>1684.7999999999997</v>
      </c>
      <c r="D32" s="42">
        <f t="shared" si="1"/>
        <v>2106</v>
      </c>
      <c r="E32" s="42">
        <f t="shared" si="1"/>
        <v>111.59121810765414</v>
      </c>
      <c r="F32" s="42">
        <f t="shared" si="1"/>
        <v>14026.510167993627</v>
      </c>
      <c r="G32" s="42">
        <f t="shared" si="1"/>
        <v>10514.399999999998</v>
      </c>
      <c r="H32" s="42">
        <f t="shared" si="1"/>
        <v>3081465.7223999999</v>
      </c>
      <c r="I32" s="42">
        <f t="shared" si="1"/>
        <v>3625253.7910588235</v>
      </c>
      <c r="J32" s="42">
        <f t="shared" si="1"/>
        <v>2563.0544302785884</v>
      </c>
      <c r="K32" s="42">
        <f t="shared" si="1"/>
        <v>366513.42145467456</v>
      </c>
      <c r="L32" s="42">
        <f t="shared" si="1"/>
        <v>12199.199999999999</v>
      </c>
      <c r="M32" s="42">
        <f t="shared" si="1"/>
        <v>14475.882352941177</v>
      </c>
      <c r="N32" s="42">
        <f t="shared" si="1"/>
        <v>2674.645648386243</v>
      </c>
      <c r="O32" s="42">
        <f t="shared" si="1"/>
        <v>380539.93162266823</v>
      </c>
    </row>
    <row r="33" spans="2:15" ht="20.100000000000001" customHeight="1" x14ac:dyDescent="0.25">
      <c r="B33" s="8">
        <v>5</v>
      </c>
      <c r="C33" s="45">
        <f t="shared" si="2"/>
        <v>2105.9999999999995</v>
      </c>
      <c r="D33" s="45">
        <f t="shared" si="1"/>
        <v>2632.5</v>
      </c>
      <c r="E33" s="45">
        <f t="shared" si="1"/>
        <v>139.48902263456768</v>
      </c>
      <c r="F33" s="45">
        <f t="shared" si="1"/>
        <v>17533.137709992036</v>
      </c>
      <c r="G33" s="45">
        <f t="shared" si="1"/>
        <v>13142.999999999996</v>
      </c>
      <c r="H33" s="45">
        <f t="shared" si="1"/>
        <v>3851832.1529999999</v>
      </c>
      <c r="I33" s="45">
        <f t="shared" si="1"/>
        <v>4531567.2388235293</v>
      </c>
      <c r="J33" s="45">
        <f t="shared" si="1"/>
        <v>3203.8180378482357</v>
      </c>
      <c r="K33" s="45">
        <f t="shared" si="1"/>
        <v>458141.77681834321</v>
      </c>
      <c r="L33" s="45">
        <f t="shared" si="1"/>
        <v>15248.999999999998</v>
      </c>
      <c r="M33" s="45">
        <f t="shared" si="1"/>
        <v>18094.852941176472</v>
      </c>
      <c r="N33" s="45">
        <f t="shared" si="1"/>
        <v>3343.3070604828035</v>
      </c>
      <c r="O33" s="45">
        <f t="shared" si="1"/>
        <v>475674.91452833527</v>
      </c>
    </row>
    <row r="34" spans="2:15" ht="20.100000000000001" customHeight="1" x14ac:dyDescent="0.25">
      <c r="B34" s="9">
        <v>6</v>
      </c>
      <c r="C34" s="42">
        <f t="shared" si="2"/>
        <v>2527.1999999999998</v>
      </c>
      <c r="D34" s="42">
        <f t="shared" si="1"/>
        <v>3159</v>
      </c>
      <c r="E34" s="42">
        <f t="shared" si="1"/>
        <v>167.38682716148122</v>
      </c>
      <c r="F34" s="42">
        <f t="shared" si="1"/>
        <v>21039.76525199044</v>
      </c>
      <c r="G34" s="42">
        <f t="shared" si="1"/>
        <v>15771.599999999997</v>
      </c>
      <c r="H34" s="42">
        <f t="shared" si="1"/>
        <v>4622198.5835999995</v>
      </c>
      <c r="I34" s="42">
        <f t="shared" si="1"/>
        <v>5437880.6865882352</v>
      </c>
      <c r="J34" s="42">
        <f t="shared" si="1"/>
        <v>3844.5816454178826</v>
      </c>
      <c r="K34" s="42">
        <f t="shared" si="1"/>
        <v>549770.13218201185</v>
      </c>
      <c r="L34" s="42">
        <f t="shared" si="1"/>
        <v>18298.8</v>
      </c>
      <c r="M34" s="42">
        <f t="shared" si="1"/>
        <v>21713.823529411766</v>
      </c>
      <c r="N34" s="42">
        <f t="shared" si="1"/>
        <v>4011.9684725793645</v>
      </c>
      <c r="O34" s="42">
        <f t="shared" si="1"/>
        <v>570809.89743400237</v>
      </c>
    </row>
    <row r="35" spans="2:15" ht="20.100000000000001" customHeight="1" x14ac:dyDescent="0.25">
      <c r="B35" s="8">
        <v>7</v>
      </c>
      <c r="C35" s="45">
        <f t="shared" si="2"/>
        <v>2948.3999999999996</v>
      </c>
      <c r="D35" s="45">
        <f t="shared" si="1"/>
        <v>3685.5</v>
      </c>
      <c r="E35" s="45">
        <f t="shared" si="1"/>
        <v>195.28463168839474</v>
      </c>
      <c r="F35" s="45">
        <f t="shared" si="1"/>
        <v>24546.392793988845</v>
      </c>
      <c r="G35" s="45">
        <f t="shared" si="1"/>
        <v>18400.199999999997</v>
      </c>
      <c r="H35" s="45">
        <f t="shared" si="1"/>
        <v>5392565.0142000001</v>
      </c>
      <c r="I35" s="45">
        <f t="shared" si="1"/>
        <v>6344194.1343529411</v>
      </c>
      <c r="J35" s="45">
        <f t="shared" si="1"/>
        <v>4485.3452529875294</v>
      </c>
      <c r="K35" s="45">
        <f t="shared" si="1"/>
        <v>641398.48754568049</v>
      </c>
      <c r="L35" s="45">
        <f t="shared" si="1"/>
        <v>21348.6</v>
      </c>
      <c r="M35" s="45">
        <f t="shared" si="1"/>
        <v>25332.794117647059</v>
      </c>
      <c r="N35" s="45">
        <f t="shared" si="1"/>
        <v>4680.6298846759255</v>
      </c>
      <c r="O35" s="45">
        <f t="shared" si="1"/>
        <v>665944.88033966941</v>
      </c>
    </row>
    <row r="36" spans="2:15" ht="20.100000000000001" customHeight="1" x14ac:dyDescent="0.25">
      <c r="B36" s="9">
        <v>8</v>
      </c>
      <c r="C36" s="42">
        <f t="shared" si="2"/>
        <v>3369.5999999999995</v>
      </c>
      <c r="D36" s="42">
        <f t="shared" si="1"/>
        <v>4212</v>
      </c>
      <c r="E36" s="42">
        <f t="shared" si="1"/>
        <v>223.18243621530829</v>
      </c>
      <c r="F36" s="42">
        <f t="shared" si="1"/>
        <v>28053.020335987254</v>
      </c>
      <c r="G36" s="42">
        <f t="shared" si="1"/>
        <v>21028.799999999996</v>
      </c>
      <c r="H36" s="42">
        <f t="shared" si="1"/>
        <v>6162931.4447999997</v>
      </c>
      <c r="I36" s="42">
        <f t="shared" si="1"/>
        <v>7250507.5821176469</v>
      </c>
      <c r="J36" s="42">
        <f t="shared" si="1"/>
        <v>5126.1088605571767</v>
      </c>
      <c r="K36" s="42">
        <f t="shared" si="1"/>
        <v>733026.84290934913</v>
      </c>
      <c r="L36" s="42">
        <f t="shared" si="1"/>
        <v>24398.399999999998</v>
      </c>
      <c r="M36" s="42">
        <f t="shared" si="1"/>
        <v>28951.764705882353</v>
      </c>
      <c r="N36" s="42">
        <f t="shared" si="1"/>
        <v>5349.291296772486</v>
      </c>
      <c r="O36" s="42">
        <f t="shared" si="1"/>
        <v>761079.86324533646</v>
      </c>
    </row>
    <row r="37" spans="2:15" ht="20.100000000000001" customHeight="1" x14ac:dyDescent="0.25">
      <c r="B37" s="8">
        <v>9</v>
      </c>
      <c r="C37" s="45">
        <f t="shared" si="2"/>
        <v>3790.7999999999993</v>
      </c>
      <c r="D37" s="45">
        <f t="shared" si="1"/>
        <v>4738.5</v>
      </c>
      <c r="E37" s="45">
        <f t="shared" si="1"/>
        <v>251.08024074222183</v>
      </c>
      <c r="F37" s="45">
        <f t="shared" si="1"/>
        <v>31559.647877985662</v>
      </c>
      <c r="G37" s="45">
        <f t="shared" si="1"/>
        <v>23657.399999999994</v>
      </c>
      <c r="H37" s="45">
        <f t="shared" si="1"/>
        <v>6933297.8753999993</v>
      </c>
      <c r="I37" s="45">
        <f t="shared" si="1"/>
        <v>8156821.0298823528</v>
      </c>
      <c r="J37" s="45">
        <f t="shared" si="1"/>
        <v>5766.8724681268241</v>
      </c>
      <c r="K37" s="45">
        <f t="shared" si="1"/>
        <v>824655.19827301777</v>
      </c>
      <c r="L37" s="45">
        <f t="shared" si="1"/>
        <v>27448.199999999997</v>
      </c>
      <c r="M37" s="45">
        <f t="shared" si="1"/>
        <v>32570.735294117647</v>
      </c>
      <c r="N37" s="45">
        <f t="shared" si="1"/>
        <v>6017.9527088690465</v>
      </c>
      <c r="O37" s="45">
        <f t="shared" si="1"/>
        <v>856214.8461510035</v>
      </c>
    </row>
    <row r="38" spans="2:15" ht="20.100000000000001" customHeight="1" x14ac:dyDescent="0.25">
      <c r="B38" s="9">
        <v>10</v>
      </c>
      <c r="C38" s="42">
        <f t="shared" si="2"/>
        <v>4211.9999999999991</v>
      </c>
      <c r="D38" s="42">
        <f t="shared" si="1"/>
        <v>5265</v>
      </c>
      <c r="E38" s="42">
        <f t="shared" si="1"/>
        <v>278.97804526913535</v>
      </c>
      <c r="F38" s="42">
        <f t="shared" si="1"/>
        <v>35066.275419984071</v>
      </c>
      <c r="G38" s="42">
        <f t="shared" si="1"/>
        <v>26285.999999999993</v>
      </c>
      <c r="H38" s="42">
        <f t="shared" si="1"/>
        <v>7703664.3059999999</v>
      </c>
      <c r="I38" s="42">
        <f t="shared" si="1"/>
        <v>9063134.4776470587</v>
      </c>
      <c r="J38" s="42">
        <f t="shared" si="1"/>
        <v>6407.6360756964714</v>
      </c>
      <c r="K38" s="42">
        <f t="shared" si="1"/>
        <v>916283.55363668641</v>
      </c>
      <c r="L38" s="42">
        <f t="shared" si="1"/>
        <v>30497.999999999996</v>
      </c>
      <c r="M38" s="42">
        <f t="shared" si="1"/>
        <v>36189.705882352944</v>
      </c>
      <c r="N38" s="42">
        <f t="shared" si="1"/>
        <v>6686.6141209656071</v>
      </c>
      <c r="O38" s="42">
        <f t="shared" si="1"/>
        <v>951349.82905667054</v>
      </c>
    </row>
    <row r="39" spans="2:15" ht="20.100000000000001" customHeight="1" x14ac:dyDescent="0.25">
      <c r="B39" s="8">
        <v>11</v>
      </c>
      <c r="C39" s="45">
        <f t="shared" si="2"/>
        <v>4633.1999999999989</v>
      </c>
      <c r="D39" s="45">
        <f t="shared" si="1"/>
        <v>5791.5</v>
      </c>
      <c r="E39" s="45">
        <f t="shared" si="1"/>
        <v>306.8758497960489</v>
      </c>
      <c r="F39" s="45">
        <f t="shared" si="1"/>
        <v>38572.902961982472</v>
      </c>
      <c r="G39" s="45">
        <f t="shared" si="1"/>
        <v>28914.599999999995</v>
      </c>
      <c r="H39" s="45">
        <f t="shared" si="1"/>
        <v>8474030.7366000004</v>
      </c>
      <c r="I39" s="45">
        <f t="shared" si="1"/>
        <v>9969447.9254117645</v>
      </c>
      <c r="J39" s="45">
        <f t="shared" si="1"/>
        <v>7048.3996832661178</v>
      </c>
      <c r="K39" s="45">
        <f t="shared" si="1"/>
        <v>1007911.9090003551</v>
      </c>
      <c r="L39" s="45">
        <f t="shared" si="1"/>
        <v>33547.799999999996</v>
      </c>
      <c r="M39" s="45">
        <f t="shared" si="1"/>
        <v>39808.676470588238</v>
      </c>
      <c r="N39" s="45">
        <f t="shared" si="1"/>
        <v>7355.2755330621685</v>
      </c>
      <c r="O39" s="45">
        <f t="shared" si="1"/>
        <v>1046484.8119623376</v>
      </c>
    </row>
    <row r="40" spans="2:15" ht="20.100000000000001" customHeight="1" x14ac:dyDescent="0.25">
      <c r="B40" s="9">
        <v>12</v>
      </c>
      <c r="C40" s="42">
        <f t="shared" si="2"/>
        <v>5054.3999999999996</v>
      </c>
      <c r="D40" s="42">
        <f t="shared" si="1"/>
        <v>6318</v>
      </c>
      <c r="E40" s="42">
        <f t="shared" si="1"/>
        <v>334.77365432296244</v>
      </c>
      <c r="F40" s="42">
        <f t="shared" si="1"/>
        <v>42079.530503980881</v>
      </c>
      <c r="G40" s="42">
        <f t="shared" si="1"/>
        <v>31543.199999999993</v>
      </c>
      <c r="H40" s="42">
        <f t="shared" si="1"/>
        <v>9244397.1671999991</v>
      </c>
      <c r="I40" s="42">
        <f t="shared" si="1"/>
        <v>10875761.37317647</v>
      </c>
      <c r="J40" s="42">
        <f t="shared" si="1"/>
        <v>7689.1632908357651</v>
      </c>
      <c r="K40" s="42">
        <f t="shared" si="1"/>
        <v>1099540.2643640237</v>
      </c>
      <c r="L40" s="42">
        <f t="shared" si="1"/>
        <v>36597.599999999999</v>
      </c>
      <c r="M40" s="42">
        <f t="shared" si="1"/>
        <v>43427.647058823532</v>
      </c>
      <c r="N40" s="42">
        <f t="shared" si="1"/>
        <v>8023.936945158729</v>
      </c>
      <c r="O40" s="42">
        <f t="shared" si="1"/>
        <v>1141619.7948680047</v>
      </c>
    </row>
    <row r="41" spans="2:15" ht="20.100000000000001" customHeight="1" x14ac:dyDescent="0.25">
      <c r="B41" s="8">
        <v>13</v>
      </c>
      <c r="C41" s="45">
        <f t="shared" si="2"/>
        <v>5475.5999999999995</v>
      </c>
      <c r="D41" s="45">
        <f t="shared" si="1"/>
        <v>6844.5</v>
      </c>
      <c r="E41" s="45">
        <f t="shared" si="1"/>
        <v>362.67145884987599</v>
      </c>
      <c r="F41" s="45">
        <f t="shared" si="1"/>
        <v>45586.158045979289</v>
      </c>
      <c r="G41" s="45">
        <f t="shared" si="1"/>
        <v>34171.799999999996</v>
      </c>
      <c r="H41" s="45">
        <f t="shared" si="1"/>
        <v>10014763.5978</v>
      </c>
      <c r="I41" s="45">
        <f t="shared" si="1"/>
        <v>11782074.820941176</v>
      </c>
      <c r="J41" s="45">
        <f t="shared" si="1"/>
        <v>8329.9268984054124</v>
      </c>
      <c r="K41" s="45">
        <f t="shared" si="1"/>
        <v>1191168.6197276923</v>
      </c>
      <c r="L41" s="45">
        <f t="shared" si="1"/>
        <v>39647.399999999994</v>
      </c>
      <c r="M41" s="45">
        <f t="shared" si="1"/>
        <v>47046.617647058825</v>
      </c>
      <c r="N41" s="45">
        <f t="shared" si="1"/>
        <v>8692.5983572552905</v>
      </c>
      <c r="O41" s="45">
        <f t="shared" si="1"/>
        <v>1236754.7777736718</v>
      </c>
    </row>
    <row r="42" spans="2:15" ht="20.100000000000001" customHeight="1" x14ac:dyDescent="0.25">
      <c r="B42" s="9">
        <v>14</v>
      </c>
      <c r="C42" s="42">
        <f t="shared" si="2"/>
        <v>5896.7999999999993</v>
      </c>
      <c r="D42" s="42">
        <f t="shared" si="1"/>
        <v>7371</v>
      </c>
      <c r="E42" s="42">
        <f t="shared" si="1"/>
        <v>390.56926337678948</v>
      </c>
      <c r="F42" s="42">
        <f t="shared" si="1"/>
        <v>49092.785587977691</v>
      </c>
      <c r="G42" s="42">
        <f t="shared" si="1"/>
        <v>36800.399999999994</v>
      </c>
      <c r="H42" s="42">
        <f t="shared" si="1"/>
        <v>10785130.0284</v>
      </c>
      <c r="I42" s="42">
        <f t="shared" si="1"/>
        <v>12688388.268705882</v>
      </c>
      <c r="J42" s="42">
        <f t="shared" si="1"/>
        <v>8970.6905059750588</v>
      </c>
      <c r="K42" s="42">
        <f t="shared" si="1"/>
        <v>1282796.975091361</v>
      </c>
      <c r="L42" s="42">
        <f t="shared" si="1"/>
        <v>42697.2</v>
      </c>
      <c r="M42" s="42">
        <f t="shared" si="1"/>
        <v>50665.588235294119</v>
      </c>
      <c r="N42" s="42">
        <f t="shared" si="1"/>
        <v>9361.259769351851</v>
      </c>
      <c r="O42" s="42">
        <f t="shared" si="1"/>
        <v>1331889.7606793388</v>
      </c>
    </row>
    <row r="43" spans="2:15" ht="20.100000000000001" customHeight="1" x14ac:dyDescent="0.25">
      <c r="B43" s="8">
        <v>15</v>
      </c>
      <c r="C43" s="45">
        <f t="shared" si="2"/>
        <v>6317.9999999999991</v>
      </c>
      <c r="D43" s="45">
        <f t="shared" si="1"/>
        <v>7897.5</v>
      </c>
      <c r="E43" s="45">
        <f t="shared" si="1"/>
        <v>418.46706790370303</v>
      </c>
      <c r="F43" s="45">
        <f t="shared" si="1"/>
        <v>52599.413129976099</v>
      </c>
      <c r="G43" s="45">
        <f t="shared" si="1"/>
        <v>39428.999999999993</v>
      </c>
      <c r="H43" s="45">
        <f t="shared" si="1"/>
        <v>11555496.458999999</v>
      </c>
      <c r="I43" s="45">
        <f t="shared" si="1"/>
        <v>13594701.716470588</v>
      </c>
      <c r="J43" s="45">
        <f t="shared" si="1"/>
        <v>9611.4541135447071</v>
      </c>
      <c r="K43" s="45">
        <f t="shared" si="1"/>
        <v>1374425.3304550296</v>
      </c>
      <c r="L43" s="45">
        <f t="shared" si="1"/>
        <v>45746.999999999993</v>
      </c>
      <c r="M43" s="45">
        <f t="shared" si="1"/>
        <v>54284.558823529413</v>
      </c>
      <c r="N43" s="45">
        <f t="shared" si="1"/>
        <v>10029.921181448412</v>
      </c>
      <c r="O43" s="45">
        <f t="shared" si="1"/>
        <v>1427024.7435850059</v>
      </c>
    </row>
    <row r="44" spans="2:15" ht="20.100000000000001" customHeight="1" x14ac:dyDescent="0.25">
      <c r="B44" s="9">
        <v>16</v>
      </c>
      <c r="C44" s="42">
        <f t="shared" si="2"/>
        <v>6739.1999999999989</v>
      </c>
      <c r="D44" s="42">
        <f t="shared" si="1"/>
        <v>8424</v>
      </c>
      <c r="E44" s="42">
        <f t="shared" si="1"/>
        <v>446.36487243061657</v>
      </c>
      <c r="F44" s="42">
        <f t="shared" si="1"/>
        <v>56106.040671974508</v>
      </c>
      <c r="G44" s="42">
        <f t="shared" si="1"/>
        <v>42057.599999999991</v>
      </c>
      <c r="H44" s="42">
        <f t="shared" si="1"/>
        <v>12325862.889599999</v>
      </c>
      <c r="I44" s="42">
        <f t="shared" si="1"/>
        <v>14501015.164235294</v>
      </c>
      <c r="J44" s="42">
        <f t="shared" si="1"/>
        <v>10252.217721114353</v>
      </c>
      <c r="K44" s="42">
        <f t="shared" si="1"/>
        <v>1466053.6858186983</v>
      </c>
      <c r="L44" s="42">
        <f t="shared" si="1"/>
        <v>48796.799999999996</v>
      </c>
      <c r="M44" s="42">
        <f t="shared" si="1"/>
        <v>57903.529411764706</v>
      </c>
      <c r="N44" s="42">
        <f t="shared" si="1"/>
        <v>10698.582593544972</v>
      </c>
      <c r="O44" s="42">
        <f t="shared" si="1"/>
        <v>1522159.7264906729</v>
      </c>
    </row>
    <row r="45" spans="2:15" ht="20.100000000000001" customHeight="1" x14ac:dyDescent="0.25">
      <c r="B45" s="8">
        <v>17</v>
      </c>
      <c r="C45" s="45">
        <f t="shared" si="2"/>
        <v>7160.3999999999987</v>
      </c>
      <c r="D45" s="45">
        <f t="shared" si="1"/>
        <v>8950.5</v>
      </c>
      <c r="E45" s="45">
        <f t="shared" si="1"/>
        <v>474.26267695753012</v>
      </c>
      <c r="F45" s="45">
        <f t="shared" si="1"/>
        <v>59612.668213972916</v>
      </c>
      <c r="G45" s="45">
        <f t="shared" si="1"/>
        <v>44686.19999999999</v>
      </c>
      <c r="H45" s="45">
        <f t="shared" si="1"/>
        <v>13096229.3202</v>
      </c>
      <c r="I45" s="45">
        <f t="shared" si="1"/>
        <v>15407328.612</v>
      </c>
      <c r="J45" s="45">
        <f t="shared" si="1"/>
        <v>10892.981328684</v>
      </c>
      <c r="K45" s="45">
        <f t="shared" si="1"/>
        <v>1557682.0411823669</v>
      </c>
      <c r="L45" s="45">
        <f t="shared" si="1"/>
        <v>51846.6</v>
      </c>
      <c r="M45" s="45">
        <f t="shared" si="1"/>
        <v>61522.5</v>
      </c>
      <c r="N45" s="45">
        <f t="shared" si="1"/>
        <v>11367.244005641533</v>
      </c>
      <c r="O45" s="45">
        <f t="shared" si="1"/>
        <v>1617294.70939634</v>
      </c>
    </row>
    <row r="46" spans="2:15" ht="20.100000000000001" customHeight="1" x14ac:dyDescent="0.25">
      <c r="B46" s="9">
        <v>18</v>
      </c>
      <c r="C46" s="42">
        <f t="shared" si="2"/>
        <v>7581.5999999999985</v>
      </c>
      <c r="D46" s="42">
        <f t="shared" si="2"/>
        <v>9477</v>
      </c>
      <c r="E46" s="42">
        <f t="shared" si="2"/>
        <v>502.16048148444366</v>
      </c>
      <c r="F46" s="42">
        <f t="shared" si="2"/>
        <v>63119.295755971325</v>
      </c>
      <c r="G46" s="42">
        <f t="shared" si="2"/>
        <v>47314.799999999988</v>
      </c>
      <c r="H46" s="42">
        <f t="shared" si="2"/>
        <v>13866595.750799999</v>
      </c>
      <c r="I46" s="42">
        <f t="shared" si="2"/>
        <v>16313642.059764706</v>
      </c>
      <c r="J46" s="42">
        <f t="shared" si="2"/>
        <v>11533.744936253648</v>
      </c>
      <c r="K46" s="42">
        <f t="shared" si="2"/>
        <v>1649310.3965460355</v>
      </c>
      <c r="L46" s="42">
        <f t="shared" si="2"/>
        <v>54896.399999999994</v>
      </c>
      <c r="M46" s="42">
        <f t="shared" si="2"/>
        <v>65141.470588235294</v>
      </c>
      <c r="N46" s="42">
        <f t="shared" si="2"/>
        <v>12035.905417738093</v>
      </c>
      <c r="O46" s="42">
        <f t="shared" si="2"/>
        <v>1712429.692302007</v>
      </c>
    </row>
    <row r="47" spans="2:15" ht="20.100000000000001" customHeight="1" x14ac:dyDescent="0.25">
      <c r="B47" s="8">
        <v>19</v>
      </c>
      <c r="C47" s="45">
        <f t="shared" si="2"/>
        <v>8002.7999999999984</v>
      </c>
      <c r="D47" s="45">
        <f t="shared" si="2"/>
        <v>10003.5</v>
      </c>
      <c r="E47" s="45">
        <f t="shared" si="2"/>
        <v>530.05828601135715</v>
      </c>
      <c r="F47" s="45">
        <f t="shared" si="2"/>
        <v>66625.923297969726</v>
      </c>
      <c r="G47" s="45">
        <f t="shared" si="2"/>
        <v>49943.399999999987</v>
      </c>
      <c r="H47" s="45">
        <f t="shared" si="2"/>
        <v>14636962.181399999</v>
      </c>
      <c r="I47" s="45">
        <f t="shared" si="2"/>
        <v>17219955.507529411</v>
      </c>
      <c r="J47" s="45">
        <f t="shared" si="2"/>
        <v>12174.508543823295</v>
      </c>
      <c r="K47" s="45">
        <f t="shared" si="2"/>
        <v>1740938.7519097042</v>
      </c>
      <c r="L47" s="45">
        <f t="shared" si="2"/>
        <v>57946.2</v>
      </c>
      <c r="M47" s="45">
        <f t="shared" si="2"/>
        <v>68760.441176470587</v>
      </c>
      <c r="N47" s="45">
        <f t="shared" si="2"/>
        <v>12704.566829834654</v>
      </c>
      <c r="O47" s="45">
        <f t="shared" si="2"/>
        <v>1807564.675207674</v>
      </c>
    </row>
    <row r="48" spans="2:15" ht="20.100000000000001" customHeight="1" x14ac:dyDescent="0.25">
      <c r="B48" s="9">
        <v>20</v>
      </c>
      <c r="C48" s="42">
        <f t="shared" si="2"/>
        <v>8423.9999999999982</v>
      </c>
      <c r="D48" s="42">
        <f t="shared" si="2"/>
        <v>10530</v>
      </c>
      <c r="E48" s="42">
        <f t="shared" si="2"/>
        <v>557.9560905382707</v>
      </c>
      <c r="F48" s="42">
        <f t="shared" si="2"/>
        <v>70132.550839968142</v>
      </c>
      <c r="G48" s="42">
        <f t="shared" si="2"/>
        <v>52571.999999999985</v>
      </c>
      <c r="H48" s="42">
        <f t="shared" si="2"/>
        <v>15407328.612</v>
      </c>
      <c r="I48" s="42">
        <f t="shared" si="2"/>
        <v>18126268.955294117</v>
      </c>
      <c r="J48" s="42">
        <f t="shared" si="2"/>
        <v>12815.272151392943</v>
      </c>
      <c r="K48" s="42">
        <f t="shared" si="2"/>
        <v>1832567.1072733728</v>
      </c>
      <c r="L48" s="42">
        <f t="shared" si="2"/>
        <v>60995.999999999993</v>
      </c>
      <c r="M48" s="42">
        <f t="shared" si="2"/>
        <v>72379.411764705888</v>
      </c>
      <c r="N48" s="42">
        <f t="shared" si="2"/>
        <v>13373.228241931214</v>
      </c>
      <c r="O48" s="42">
        <f t="shared" si="2"/>
        <v>1902699.6581133411</v>
      </c>
    </row>
  </sheetData>
  <sheetProtection algorithmName="SHA-512" hashValue="/eyH0sG11B5LSZc7e1HVlruR23tiXJ4khwom5foS3FJzxiRWu6wBdaksHJuNDLmjIYplFodCaOU0X+CfPVO9Yg==" saltValue="IIb7qL/P0boXqEco1pkrWA==" spinCount="100000" sheet="1" selectLockedCells="1"/>
  <mergeCells count="53">
    <mergeCell ref="O27:O28"/>
    <mergeCell ref="E13:F13"/>
    <mergeCell ref="I27:I28"/>
    <mergeCell ref="J27:J28"/>
    <mergeCell ref="K27:K28"/>
    <mergeCell ref="L27:L28"/>
    <mergeCell ref="M27:M28"/>
    <mergeCell ref="N27:N28"/>
    <mergeCell ref="C25:O25"/>
    <mergeCell ref="C26:F26"/>
    <mergeCell ref="G26:K26"/>
    <mergeCell ref="L26:O26"/>
    <mergeCell ref="C27:C28"/>
    <mergeCell ref="D27:D28"/>
    <mergeCell ref="E27:E28"/>
    <mergeCell ref="F27:F28"/>
    <mergeCell ref="G27:G28"/>
    <mergeCell ref="H27:H28"/>
    <mergeCell ref="J20:J21"/>
    <mergeCell ref="C19:F19"/>
    <mergeCell ref="G19:K19"/>
    <mergeCell ref="C13:D13"/>
    <mergeCell ref="L8:O8"/>
    <mergeCell ref="L19:O19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M20:M21"/>
    <mergeCell ref="N20:N21"/>
    <mergeCell ref="O20:O21"/>
    <mergeCell ref="C8:F9"/>
    <mergeCell ref="L9:M9"/>
    <mergeCell ref="L10:M10"/>
    <mergeCell ref="L11:M11"/>
    <mergeCell ref="C18:O18"/>
    <mergeCell ref="H8:J8"/>
    <mergeCell ref="H9:I9"/>
    <mergeCell ref="E10:E11"/>
    <mergeCell ref="F10:F11"/>
    <mergeCell ref="H10:I10"/>
    <mergeCell ref="H11:I11"/>
    <mergeCell ref="H12:I12"/>
    <mergeCell ref="C14:D14"/>
    <mergeCell ref="C15:D15"/>
    <mergeCell ref="C16:D16"/>
    <mergeCell ref="E16:F16"/>
    <mergeCell ref="C12:D12"/>
  </mergeCells>
  <hyperlinks>
    <hyperlink ref="H9" r:id="rId1" location="/topic/7?agg=0,1&amp;geo=g&amp;endsec=vg&amp;linechart=ELEC.PRICE.US-ALL.A~ELEC.PRICE.US-RES.A~ELEC.PRICE.US-COM.A~ELEC.PRICE.US-IND.A&amp;columnchart=ELEC.PRICE.US-ALL.A~ELEC.PRICE.US-RES.A~ELEC.PRICE.US-COM.A~ELEC.PRICE.US-IND.A&amp;map=ELEC.PRICE.US-ALL.A&amp;freq=A&amp;ctype=linechart&amp;ltype=pin&amp;rtype=s&amp;maptype=0&amp;rse=0&amp;pin=" display="Electricity Cost/kWh" xr:uid="{323FB890-094A-498B-A1FA-A02216E7CD84}"/>
    <hyperlink ref="H10" r:id="rId2" display="Natural Gas Cost/Therm" xr:uid="{E74F1AE9-78DE-4F39-A913-72E0D219E1E6}"/>
  </hyperlinks>
  <printOptions horizontalCentered="1"/>
  <pageMargins left="0.7" right="0.7" top="0.5" bottom="0.75" header="0.3" footer="0.3"/>
  <pageSetup scale="53" orientation="landscape" r:id="rId3"/>
  <rowBreaks count="1" manualBreakCount="1">
    <brk id="47" min="1" max="14" man="1"/>
  </row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8ED73-BA03-4E56-B5C0-99F2311711FC}">
          <x14:formula1>
            <xm:f>'City Data'!$A$3:$A$123</xm:f>
          </x14:formula1>
          <xm:sqref>E13:F13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D472-D2BF-4614-AABA-380518370CDA}">
  <sheetPr codeName="Sheet2"/>
  <dimension ref="A1:S123"/>
  <sheetViews>
    <sheetView workbookViewId="0">
      <pane ySplit="2" topLeftCell="A15" activePane="bottomLeft" state="frozen"/>
      <selection pane="bottomLeft" activeCell="V23" sqref="V23"/>
    </sheetView>
  </sheetViews>
  <sheetFormatPr defaultRowHeight="15" x14ac:dyDescent="0.25"/>
  <cols>
    <col min="1" max="1" width="30.28515625" bestFit="1" customWidth="1"/>
    <col min="2" max="2" width="18.7109375" customWidth="1"/>
    <col min="3" max="3" width="26.5703125" customWidth="1"/>
    <col min="4" max="5" width="9.140625" customWidth="1"/>
    <col min="6" max="6" width="11" customWidth="1"/>
    <col min="7" max="9" width="11.28515625" customWidth="1"/>
    <col min="10" max="10" width="12.42578125" customWidth="1"/>
    <col min="11" max="11" width="12" customWidth="1"/>
    <col min="12" max="15" width="10.7109375" customWidth="1"/>
  </cols>
  <sheetData>
    <row r="1" spans="1:19" ht="39.75" customHeight="1" x14ac:dyDescent="0.25">
      <c r="F1" s="109" t="s">
        <v>226</v>
      </c>
      <c r="G1" s="109"/>
      <c r="H1" s="109" t="s">
        <v>225</v>
      </c>
      <c r="I1" s="109"/>
      <c r="J1" s="109" t="s">
        <v>222</v>
      </c>
      <c r="K1" s="109"/>
      <c r="L1" s="109" t="s">
        <v>223</v>
      </c>
      <c r="M1" s="109"/>
      <c r="N1" s="109" t="s">
        <v>222</v>
      </c>
      <c r="O1" s="109"/>
      <c r="P1" s="109" t="s">
        <v>34</v>
      </c>
      <c r="Q1" s="109"/>
      <c r="R1" s="109" t="s">
        <v>35</v>
      </c>
      <c r="S1" s="109"/>
    </row>
    <row r="2" spans="1:19" s="1" customFormat="1" ht="18.75" x14ac:dyDescent="0.25">
      <c r="A2" s="1" t="s">
        <v>209</v>
      </c>
      <c r="B2" s="1" t="s">
        <v>36</v>
      </c>
      <c r="C2" s="1" t="s">
        <v>37</v>
      </c>
      <c r="D2" s="1" t="s">
        <v>31</v>
      </c>
      <c r="E2" s="1" t="s">
        <v>32</v>
      </c>
      <c r="F2" s="2" t="s">
        <v>38</v>
      </c>
      <c r="G2" s="2" t="s">
        <v>39</v>
      </c>
      <c r="H2" s="2" t="s">
        <v>38</v>
      </c>
      <c r="I2" s="3" t="s">
        <v>41</v>
      </c>
      <c r="J2" s="3" t="s">
        <v>40</v>
      </c>
      <c r="K2" s="3" t="s">
        <v>41</v>
      </c>
      <c r="L2" s="2" t="s">
        <v>38</v>
      </c>
      <c r="M2" s="2" t="s">
        <v>39</v>
      </c>
      <c r="N2" s="3" t="s">
        <v>40</v>
      </c>
      <c r="O2" s="3" t="s">
        <v>41</v>
      </c>
      <c r="P2" s="2" t="s">
        <v>38</v>
      </c>
      <c r="Q2" s="2" t="s">
        <v>39</v>
      </c>
      <c r="R2" s="3" t="s">
        <v>40</v>
      </c>
      <c r="S2" s="3" t="s">
        <v>41</v>
      </c>
    </row>
    <row r="3" spans="1:19" x14ac:dyDescent="0.25">
      <c r="A3" t="str">
        <f t="shared" ref="A3:A34" si="0">B3&amp;": "&amp;C3</f>
        <v>Alabama: Huntsville</v>
      </c>
      <c r="B3" t="s">
        <v>33</v>
      </c>
      <c r="C3" t="s">
        <v>42</v>
      </c>
      <c r="D3">
        <v>3323</v>
      </c>
      <c r="E3">
        <v>4855</v>
      </c>
      <c r="F3">
        <v>11.93</v>
      </c>
      <c r="G3" s="6">
        <f t="shared" ref="G3:G34" si="1">F3/1037000*99976.1</f>
        <v>1.1501589903567984</v>
      </c>
      <c r="H3">
        <v>11.55</v>
      </c>
      <c r="I3">
        <v>0.11550000000000001</v>
      </c>
      <c r="J3">
        <v>11.59</v>
      </c>
      <c r="K3" s="6">
        <f>J3/100</f>
        <v>0.1159</v>
      </c>
      <c r="L3" s="4">
        <v>11.89</v>
      </c>
      <c r="M3" s="6">
        <f>L3/1037000*99976.1</f>
        <v>1.1463026316297011</v>
      </c>
      <c r="N3" s="5">
        <v>11.52</v>
      </c>
      <c r="O3" s="6">
        <f>N3/100</f>
        <v>0.1152</v>
      </c>
      <c r="P3" s="4">
        <v>12.03</v>
      </c>
      <c r="Q3" s="6">
        <f>P3/1037000*99976.1</f>
        <v>1.1597998871745419</v>
      </c>
      <c r="R3" s="5">
        <v>11.6</v>
      </c>
      <c r="S3" s="6">
        <f>R3/100</f>
        <v>0.11599999999999999</v>
      </c>
    </row>
    <row r="4" spans="1:19" x14ac:dyDescent="0.25">
      <c r="A4" t="str">
        <f t="shared" si="0"/>
        <v>Alabama: Birmingham</v>
      </c>
      <c r="B4" t="s">
        <v>33</v>
      </c>
      <c r="C4" t="s">
        <v>43</v>
      </c>
      <c r="D4">
        <v>2918</v>
      </c>
      <c r="E4">
        <v>5206</v>
      </c>
      <c r="F4">
        <v>11.93</v>
      </c>
      <c r="G4" s="6">
        <f t="shared" si="1"/>
        <v>1.1501589903567984</v>
      </c>
      <c r="H4">
        <v>11.55</v>
      </c>
      <c r="I4">
        <v>0.11550000000000001</v>
      </c>
      <c r="J4">
        <v>11.59</v>
      </c>
      <c r="K4" s="6">
        <f t="shared" ref="K4:K67" si="2">J4/100</f>
        <v>0.1159</v>
      </c>
      <c r="L4" s="4">
        <v>11.89</v>
      </c>
      <c r="M4" s="6">
        <f t="shared" ref="M4:M67" si="3">L4/1037000*99976.1</f>
        <v>1.1463026316297011</v>
      </c>
      <c r="N4" s="5">
        <v>11.52</v>
      </c>
      <c r="O4" s="6">
        <f t="shared" ref="O4:O67" si="4">N4/100</f>
        <v>0.1152</v>
      </c>
      <c r="P4" s="4">
        <v>12.03</v>
      </c>
      <c r="Q4" s="6">
        <f t="shared" ref="Q4:Q67" si="5">P4/1037000*99976.1</f>
        <v>1.1597998871745419</v>
      </c>
      <c r="R4" s="5">
        <v>11.6</v>
      </c>
      <c r="S4" s="6">
        <f t="shared" ref="S4:S67" si="6">R4/100</f>
        <v>0.11599999999999999</v>
      </c>
    </row>
    <row r="5" spans="1:19" x14ac:dyDescent="0.25">
      <c r="A5" t="str">
        <f t="shared" si="0"/>
        <v>Alabama: Montgomery</v>
      </c>
      <c r="B5" t="s">
        <v>33</v>
      </c>
      <c r="C5" t="s">
        <v>44</v>
      </c>
      <c r="D5">
        <v>2224</v>
      </c>
      <c r="E5">
        <v>5990</v>
      </c>
      <c r="F5">
        <v>11.93</v>
      </c>
      <c r="G5" s="6">
        <f t="shared" si="1"/>
        <v>1.1501589903567984</v>
      </c>
      <c r="H5">
        <v>11.55</v>
      </c>
      <c r="I5">
        <v>0.11550000000000001</v>
      </c>
      <c r="J5">
        <v>11.59</v>
      </c>
      <c r="K5" s="6">
        <f t="shared" si="2"/>
        <v>0.1159</v>
      </c>
      <c r="L5" s="4">
        <v>11.89</v>
      </c>
      <c r="M5" s="6">
        <f t="shared" si="3"/>
        <v>1.1463026316297011</v>
      </c>
      <c r="N5" s="5">
        <v>11.52</v>
      </c>
      <c r="O5" s="6">
        <f t="shared" si="4"/>
        <v>0.1152</v>
      </c>
      <c r="P5" s="4">
        <v>12.03</v>
      </c>
      <c r="Q5" s="6">
        <f t="shared" si="5"/>
        <v>1.1597998871745419</v>
      </c>
      <c r="R5" s="5">
        <v>11.6</v>
      </c>
      <c r="S5" s="6">
        <f t="shared" si="6"/>
        <v>0.11599999999999999</v>
      </c>
    </row>
    <row r="6" spans="1:19" x14ac:dyDescent="0.25">
      <c r="A6" t="str">
        <f t="shared" si="0"/>
        <v>Alabama: Mobile</v>
      </c>
      <c r="B6" t="s">
        <v>33</v>
      </c>
      <c r="C6" t="s">
        <v>45</v>
      </c>
      <c r="D6">
        <v>1702</v>
      </c>
      <c r="E6">
        <v>6761</v>
      </c>
      <c r="F6">
        <v>11.93</v>
      </c>
      <c r="G6" s="6">
        <f t="shared" si="1"/>
        <v>1.1501589903567984</v>
      </c>
      <c r="H6">
        <v>11.55</v>
      </c>
      <c r="I6">
        <v>0.11550000000000001</v>
      </c>
      <c r="J6">
        <v>11.59</v>
      </c>
      <c r="K6" s="6">
        <f t="shared" si="2"/>
        <v>0.1159</v>
      </c>
      <c r="L6" s="4">
        <v>11.89</v>
      </c>
      <c r="M6" s="6">
        <f t="shared" si="3"/>
        <v>1.1463026316297011</v>
      </c>
      <c r="N6" s="5">
        <v>11.52</v>
      </c>
      <c r="O6" s="6">
        <f t="shared" si="4"/>
        <v>0.1152</v>
      </c>
      <c r="P6" s="4">
        <v>12.03</v>
      </c>
      <c r="Q6" s="6">
        <f t="shared" si="5"/>
        <v>1.1597998871745419</v>
      </c>
      <c r="R6" s="5">
        <v>11.6</v>
      </c>
      <c r="S6" s="6">
        <f t="shared" si="6"/>
        <v>0.11599999999999999</v>
      </c>
    </row>
    <row r="7" spans="1:19" x14ac:dyDescent="0.25">
      <c r="A7" t="str">
        <f t="shared" si="0"/>
        <v>Alaska: Anchorage</v>
      </c>
      <c r="B7" t="s">
        <v>46</v>
      </c>
      <c r="C7" t="s">
        <v>47</v>
      </c>
      <c r="D7">
        <v>10570</v>
      </c>
      <c r="E7">
        <v>688</v>
      </c>
      <c r="F7">
        <v>9.91</v>
      </c>
      <c r="G7" s="6">
        <f t="shared" si="1"/>
        <v>0.95541287463837998</v>
      </c>
      <c r="H7">
        <v>19.579999999999998</v>
      </c>
      <c r="I7">
        <v>0.1958</v>
      </c>
      <c r="J7">
        <v>19.88</v>
      </c>
      <c r="K7" s="6">
        <f t="shared" si="2"/>
        <v>0.19879999999999998</v>
      </c>
      <c r="L7" s="4">
        <v>9.99</v>
      </c>
      <c r="M7" s="6">
        <f t="shared" si="3"/>
        <v>0.96312559209257487</v>
      </c>
      <c r="N7" s="5">
        <v>20.079999999999998</v>
      </c>
      <c r="O7" s="6">
        <f t="shared" si="4"/>
        <v>0.20079999999999998</v>
      </c>
      <c r="P7" s="4">
        <v>9.7899999999999991</v>
      </c>
      <c r="Q7" s="6">
        <f t="shared" si="5"/>
        <v>0.94384379845708766</v>
      </c>
      <c r="R7" s="5">
        <v>18.89</v>
      </c>
      <c r="S7" s="6">
        <f t="shared" si="6"/>
        <v>0.18890000000000001</v>
      </c>
    </row>
    <row r="8" spans="1:19" x14ac:dyDescent="0.25">
      <c r="A8" t="str">
        <f t="shared" si="0"/>
        <v>Arizona: Tucson</v>
      </c>
      <c r="B8" t="s">
        <v>48</v>
      </c>
      <c r="C8" t="s">
        <v>49</v>
      </c>
      <c r="D8">
        <v>1678</v>
      </c>
      <c r="E8">
        <v>6921</v>
      </c>
      <c r="F8">
        <v>6.91</v>
      </c>
      <c r="G8" s="6">
        <f t="shared" si="1"/>
        <v>0.66618597010607528</v>
      </c>
      <c r="H8">
        <v>10.11</v>
      </c>
      <c r="I8">
        <v>0.1011</v>
      </c>
      <c r="J8">
        <v>10.27</v>
      </c>
      <c r="K8" s="6">
        <f t="shared" si="2"/>
        <v>0.1027</v>
      </c>
      <c r="L8" s="4">
        <v>7.21</v>
      </c>
      <c r="M8" s="6">
        <f t="shared" si="3"/>
        <v>0.69510866055930576</v>
      </c>
      <c r="N8" s="5">
        <v>10.39</v>
      </c>
      <c r="O8" s="6">
        <f t="shared" si="4"/>
        <v>0.10390000000000001</v>
      </c>
      <c r="P8" s="4">
        <v>8.9700000000000006</v>
      </c>
      <c r="Q8" s="6">
        <f t="shared" si="5"/>
        <v>0.86478844455159121</v>
      </c>
      <c r="R8" s="5">
        <v>10.5</v>
      </c>
      <c r="S8" s="6">
        <f t="shared" si="6"/>
        <v>0.105</v>
      </c>
    </row>
    <row r="9" spans="1:19" x14ac:dyDescent="0.25">
      <c r="A9" t="str">
        <f t="shared" si="0"/>
        <v>Arizona: Phoenix</v>
      </c>
      <c r="B9" t="s">
        <v>48</v>
      </c>
      <c r="C9" t="s">
        <v>50</v>
      </c>
      <c r="D9">
        <v>1350</v>
      </c>
      <c r="E9">
        <v>8425</v>
      </c>
      <c r="F9">
        <v>6.91</v>
      </c>
      <c r="G9" s="6">
        <f t="shared" si="1"/>
        <v>0.66618597010607528</v>
      </c>
      <c r="H9">
        <v>10.11</v>
      </c>
      <c r="I9">
        <v>0.1011</v>
      </c>
      <c r="J9">
        <v>10.27</v>
      </c>
      <c r="K9" s="6">
        <f t="shared" si="2"/>
        <v>0.1027</v>
      </c>
      <c r="L9" s="4">
        <v>7.21</v>
      </c>
      <c r="M9" s="6">
        <f t="shared" si="3"/>
        <v>0.69510866055930576</v>
      </c>
      <c r="N9" s="5">
        <v>10.39</v>
      </c>
      <c r="O9" s="6">
        <f t="shared" si="4"/>
        <v>0.10390000000000001</v>
      </c>
      <c r="P9" s="4">
        <v>8.9700000000000006</v>
      </c>
      <c r="Q9" s="6">
        <f t="shared" si="5"/>
        <v>0.86478844455159121</v>
      </c>
      <c r="R9" s="5">
        <v>10.5</v>
      </c>
      <c r="S9" s="6">
        <f t="shared" si="6"/>
        <v>0.105</v>
      </c>
    </row>
    <row r="10" spans="1:19" x14ac:dyDescent="0.25">
      <c r="A10" t="str">
        <f t="shared" si="0"/>
        <v>Arkansas: Little Rock</v>
      </c>
      <c r="B10" t="s">
        <v>51</v>
      </c>
      <c r="C10" t="s">
        <v>52</v>
      </c>
      <c r="D10">
        <v>3155</v>
      </c>
      <c r="E10">
        <v>5299</v>
      </c>
      <c r="F10">
        <v>7.65</v>
      </c>
      <c r="G10" s="6">
        <f t="shared" si="1"/>
        <v>0.73752860655737718</v>
      </c>
      <c r="H10">
        <v>8.61</v>
      </c>
      <c r="I10">
        <v>8.6099999999999996E-2</v>
      </c>
      <c r="J10">
        <v>8.57</v>
      </c>
      <c r="K10" s="6">
        <f t="shared" si="2"/>
        <v>8.5699999999999998E-2</v>
      </c>
      <c r="L10" s="4">
        <v>7.82</v>
      </c>
      <c r="M10" s="6">
        <f t="shared" si="3"/>
        <v>0.75391813114754114</v>
      </c>
      <c r="N10" s="5">
        <v>8.66</v>
      </c>
      <c r="O10" s="6">
        <f t="shared" si="4"/>
        <v>8.6599999999999996E-2</v>
      </c>
      <c r="P10" s="4">
        <v>8.34</v>
      </c>
      <c r="Q10" s="6">
        <f t="shared" si="5"/>
        <v>0.80405079459980711</v>
      </c>
      <c r="R10" s="5">
        <v>8.51</v>
      </c>
      <c r="S10" s="6">
        <f t="shared" si="6"/>
        <v>8.5099999999999995E-2</v>
      </c>
    </row>
    <row r="11" spans="1:19" x14ac:dyDescent="0.25">
      <c r="A11" t="str">
        <f t="shared" si="0"/>
        <v>California: San Francisco</v>
      </c>
      <c r="B11" t="s">
        <v>53</v>
      </c>
      <c r="C11" t="s">
        <v>54</v>
      </c>
      <c r="D11">
        <v>3016</v>
      </c>
      <c r="E11">
        <v>2883</v>
      </c>
      <c r="F11">
        <v>9.7799999999999994</v>
      </c>
      <c r="G11" s="6">
        <f t="shared" si="1"/>
        <v>0.94287970877531346</v>
      </c>
      <c r="H11">
        <v>17.53</v>
      </c>
      <c r="I11">
        <v>0.17530000000000001</v>
      </c>
      <c r="J11">
        <v>17.72</v>
      </c>
      <c r="K11" s="6">
        <f t="shared" si="2"/>
        <v>0.1772</v>
      </c>
      <c r="L11" s="4">
        <v>9.3699999999999992</v>
      </c>
      <c r="M11" s="6">
        <f t="shared" si="3"/>
        <v>0.90335203182256518</v>
      </c>
      <c r="N11" s="5">
        <v>16.86</v>
      </c>
      <c r="O11" s="6">
        <f t="shared" si="4"/>
        <v>0.1686</v>
      </c>
      <c r="P11" s="4">
        <v>8.76</v>
      </c>
      <c r="Q11" s="6">
        <f t="shared" si="5"/>
        <v>0.8445425612343298</v>
      </c>
      <c r="R11" s="5">
        <v>15.76</v>
      </c>
      <c r="S11" s="6">
        <f t="shared" si="6"/>
        <v>0.15759999999999999</v>
      </c>
    </row>
    <row r="12" spans="1:19" x14ac:dyDescent="0.25">
      <c r="A12" t="str">
        <f t="shared" si="0"/>
        <v>California: Santa Rosa</v>
      </c>
      <c r="B12" t="s">
        <v>53</v>
      </c>
      <c r="C12" t="s">
        <v>55</v>
      </c>
      <c r="D12">
        <v>2883</v>
      </c>
      <c r="E12">
        <v>3432</v>
      </c>
      <c r="F12">
        <v>9.7799999999999994</v>
      </c>
      <c r="G12" s="6">
        <f t="shared" si="1"/>
        <v>0.94287970877531346</v>
      </c>
      <c r="H12">
        <v>17.53</v>
      </c>
      <c r="I12">
        <v>0.17530000000000001</v>
      </c>
      <c r="J12">
        <v>17.72</v>
      </c>
      <c r="K12" s="6">
        <f t="shared" si="2"/>
        <v>0.1772</v>
      </c>
      <c r="L12" s="4">
        <v>9.3699999999999992</v>
      </c>
      <c r="M12" s="6">
        <f t="shared" si="3"/>
        <v>0.90335203182256518</v>
      </c>
      <c r="N12" s="5">
        <v>16.86</v>
      </c>
      <c r="O12" s="6">
        <f t="shared" si="4"/>
        <v>0.1686</v>
      </c>
      <c r="P12" s="4">
        <v>8.76</v>
      </c>
      <c r="Q12" s="6">
        <f t="shared" si="5"/>
        <v>0.8445425612343298</v>
      </c>
      <c r="R12" s="5">
        <v>15.76</v>
      </c>
      <c r="S12" s="6">
        <f t="shared" si="6"/>
        <v>0.15759999999999999</v>
      </c>
    </row>
    <row r="13" spans="1:19" x14ac:dyDescent="0.25">
      <c r="A13" t="str">
        <f t="shared" si="0"/>
        <v>California: Sacramento</v>
      </c>
      <c r="B13" t="s">
        <v>53</v>
      </c>
      <c r="C13" t="s">
        <v>56</v>
      </c>
      <c r="D13">
        <v>2749</v>
      </c>
      <c r="E13">
        <v>4474</v>
      </c>
      <c r="F13">
        <v>9.7799999999999994</v>
      </c>
      <c r="G13" s="6">
        <f t="shared" si="1"/>
        <v>0.94287970877531346</v>
      </c>
      <c r="H13">
        <v>17.53</v>
      </c>
      <c r="I13">
        <v>0.17530000000000001</v>
      </c>
      <c r="J13">
        <v>17.72</v>
      </c>
      <c r="K13" s="6">
        <f t="shared" si="2"/>
        <v>0.1772</v>
      </c>
      <c r="L13" s="4">
        <v>9.3699999999999992</v>
      </c>
      <c r="M13" s="6">
        <f t="shared" si="3"/>
        <v>0.90335203182256518</v>
      </c>
      <c r="N13" s="5">
        <v>16.86</v>
      </c>
      <c r="O13" s="6">
        <f t="shared" si="4"/>
        <v>0.1686</v>
      </c>
      <c r="P13" s="4">
        <v>8.76</v>
      </c>
      <c r="Q13" s="6">
        <f t="shared" si="5"/>
        <v>0.8445425612343298</v>
      </c>
      <c r="R13" s="5">
        <v>15.76</v>
      </c>
      <c r="S13" s="6">
        <f t="shared" si="6"/>
        <v>0.15759999999999999</v>
      </c>
    </row>
    <row r="14" spans="1:19" x14ac:dyDescent="0.25">
      <c r="A14" t="str">
        <f t="shared" si="0"/>
        <v>California: Stockton</v>
      </c>
      <c r="B14" t="s">
        <v>53</v>
      </c>
      <c r="C14" t="s">
        <v>57</v>
      </c>
      <c r="D14">
        <v>2707</v>
      </c>
      <c r="E14">
        <v>4755</v>
      </c>
      <c r="F14">
        <v>9.7799999999999994</v>
      </c>
      <c r="G14" s="6">
        <f t="shared" si="1"/>
        <v>0.94287970877531346</v>
      </c>
      <c r="H14">
        <v>17.53</v>
      </c>
      <c r="I14">
        <v>0.17530000000000001</v>
      </c>
      <c r="J14">
        <v>17.72</v>
      </c>
      <c r="K14" s="6">
        <f t="shared" si="2"/>
        <v>0.1772</v>
      </c>
      <c r="L14" s="4">
        <v>9.3699999999999992</v>
      </c>
      <c r="M14" s="6">
        <f t="shared" si="3"/>
        <v>0.90335203182256518</v>
      </c>
      <c r="N14" s="5">
        <v>16.86</v>
      </c>
      <c r="O14" s="6">
        <f t="shared" si="4"/>
        <v>0.1686</v>
      </c>
      <c r="P14" s="4">
        <v>8.76</v>
      </c>
      <c r="Q14" s="6">
        <f t="shared" si="5"/>
        <v>0.8445425612343298</v>
      </c>
      <c r="R14" s="5">
        <v>15.76</v>
      </c>
      <c r="S14" s="6">
        <f t="shared" si="6"/>
        <v>0.15759999999999999</v>
      </c>
    </row>
    <row r="15" spans="1:19" x14ac:dyDescent="0.25">
      <c r="A15" t="str">
        <f t="shared" si="0"/>
        <v>California: Oakland</v>
      </c>
      <c r="B15" t="s">
        <v>53</v>
      </c>
      <c r="C15" t="s">
        <v>58</v>
      </c>
      <c r="D15">
        <v>2644</v>
      </c>
      <c r="E15">
        <v>3126</v>
      </c>
      <c r="F15">
        <v>9.7799999999999994</v>
      </c>
      <c r="G15" s="6">
        <f t="shared" si="1"/>
        <v>0.94287970877531346</v>
      </c>
      <c r="H15">
        <v>17.53</v>
      </c>
      <c r="I15">
        <v>0.17530000000000001</v>
      </c>
      <c r="J15">
        <v>17.72</v>
      </c>
      <c r="K15" s="6">
        <f t="shared" si="2"/>
        <v>0.1772</v>
      </c>
      <c r="L15" s="4">
        <v>9.3699999999999992</v>
      </c>
      <c r="M15" s="6">
        <f t="shared" si="3"/>
        <v>0.90335203182256518</v>
      </c>
      <c r="N15" s="5">
        <v>16.86</v>
      </c>
      <c r="O15" s="6">
        <f t="shared" si="4"/>
        <v>0.1686</v>
      </c>
      <c r="P15" s="4">
        <v>8.76</v>
      </c>
      <c r="Q15" s="6">
        <f t="shared" si="5"/>
        <v>0.8445425612343298</v>
      </c>
      <c r="R15" s="5">
        <v>15.76</v>
      </c>
      <c r="S15" s="6">
        <f t="shared" si="6"/>
        <v>0.15759999999999999</v>
      </c>
    </row>
    <row r="16" spans="1:19" x14ac:dyDescent="0.25">
      <c r="A16" t="str">
        <f t="shared" si="0"/>
        <v>California: Fresno</v>
      </c>
      <c r="B16" t="s">
        <v>53</v>
      </c>
      <c r="C16" t="s">
        <v>59</v>
      </c>
      <c r="D16">
        <v>2556</v>
      </c>
      <c r="E16">
        <v>5350</v>
      </c>
      <c r="F16">
        <v>9.7799999999999994</v>
      </c>
      <c r="G16" s="6">
        <f t="shared" si="1"/>
        <v>0.94287970877531346</v>
      </c>
      <c r="H16">
        <v>17.53</v>
      </c>
      <c r="I16">
        <v>0.17530000000000001</v>
      </c>
      <c r="J16">
        <v>17.72</v>
      </c>
      <c r="K16" s="6">
        <f t="shared" si="2"/>
        <v>0.1772</v>
      </c>
      <c r="L16" s="4">
        <v>9.3699999999999992</v>
      </c>
      <c r="M16" s="6">
        <f t="shared" si="3"/>
        <v>0.90335203182256518</v>
      </c>
      <c r="N16" s="5">
        <v>16.86</v>
      </c>
      <c r="O16" s="6">
        <f t="shared" si="4"/>
        <v>0.1686</v>
      </c>
      <c r="P16" s="4">
        <v>8.76</v>
      </c>
      <c r="Q16" s="6">
        <f t="shared" si="5"/>
        <v>0.8445425612343298</v>
      </c>
      <c r="R16" s="5">
        <v>15.76</v>
      </c>
      <c r="S16" s="6">
        <f t="shared" si="6"/>
        <v>0.15759999999999999</v>
      </c>
    </row>
    <row r="17" spans="1:19" x14ac:dyDescent="0.25">
      <c r="A17" t="str">
        <f t="shared" si="0"/>
        <v>California: San Jose</v>
      </c>
      <c r="B17" t="s">
        <v>53</v>
      </c>
      <c r="C17" t="s">
        <v>60</v>
      </c>
      <c r="D17">
        <v>2387</v>
      </c>
      <c r="E17">
        <v>3935</v>
      </c>
      <c r="F17">
        <v>9.7799999999999994</v>
      </c>
      <c r="G17" s="6">
        <f t="shared" si="1"/>
        <v>0.94287970877531346</v>
      </c>
      <c r="H17">
        <v>17.53</v>
      </c>
      <c r="I17">
        <v>0.17530000000000001</v>
      </c>
      <c r="J17">
        <v>17.72</v>
      </c>
      <c r="K17" s="6">
        <f t="shared" si="2"/>
        <v>0.1772</v>
      </c>
      <c r="L17" s="4">
        <v>9.3699999999999992</v>
      </c>
      <c r="M17" s="6">
        <f t="shared" si="3"/>
        <v>0.90335203182256518</v>
      </c>
      <c r="N17" s="5">
        <v>16.86</v>
      </c>
      <c r="O17" s="6">
        <f t="shared" si="4"/>
        <v>0.1686</v>
      </c>
      <c r="P17" s="4">
        <v>8.76</v>
      </c>
      <c r="Q17" s="6">
        <f t="shared" si="5"/>
        <v>0.8445425612343298</v>
      </c>
      <c r="R17" s="5">
        <v>15.76</v>
      </c>
      <c r="S17" s="6">
        <f t="shared" si="6"/>
        <v>0.15759999999999999</v>
      </c>
    </row>
    <row r="18" spans="1:19" x14ac:dyDescent="0.25">
      <c r="A18" t="str">
        <f t="shared" si="0"/>
        <v>California: Bakersfield</v>
      </c>
      <c r="B18" t="s">
        <v>53</v>
      </c>
      <c r="C18" t="s">
        <v>61</v>
      </c>
      <c r="D18">
        <v>2182</v>
      </c>
      <c r="E18">
        <v>6049</v>
      </c>
      <c r="F18">
        <v>9.7799999999999994</v>
      </c>
      <c r="G18" s="6">
        <f t="shared" si="1"/>
        <v>0.94287970877531346</v>
      </c>
      <c r="H18">
        <v>17.53</v>
      </c>
      <c r="I18">
        <v>0.17530000000000001</v>
      </c>
      <c r="J18">
        <v>17.72</v>
      </c>
      <c r="K18" s="6">
        <f t="shared" si="2"/>
        <v>0.1772</v>
      </c>
      <c r="L18" s="4">
        <v>9.3699999999999992</v>
      </c>
      <c r="M18" s="6">
        <f t="shared" si="3"/>
        <v>0.90335203182256518</v>
      </c>
      <c r="N18" s="5">
        <v>16.86</v>
      </c>
      <c r="O18" s="6">
        <f t="shared" si="4"/>
        <v>0.1686</v>
      </c>
      <c r="P18" s="4">
        <v>8.76</v>
      </c>
      <c r="Q18" s="6">
        <f t="shared" si="5"/>
        <v>0.8445425612343298</v>
      </c>
      <c r="R18" s="5">
        <v>15.76</v>
      </c>
      <c r="S18" s="6">
        <f t="shared" si="6"/>
        <v>0.15759999999999999</v>
      </c>
    </row>
    <row r="19" spans="1:19" x14ac:dyDescent="0.25">
      <c r="A19" t="str">
        <f t="shared" si="0"/>
        <v>California: Oceanside</v>
      </c>
      <c r="B19" t="s">
        <v>53</v>
      </c>
      <c r="C19" t="s">
        <v>62</v>
      </c>
      <c r="D19">
        <v>2010</v>
      </c>
      <c r="E19">
        <v>4069</v>
      </c>
      <c r="F19">
        <v>9.7799999999999994</v>
      </c>
      <c r="G19" s="6">
        <f t="shared" si="1"/>
        <v>0.94287970877531346</v>
      </c>
      <c r="H19">
        <v>17.53</v>
      </c>
      <c r="I19">
        <v>0.17530000000000001</v>
      </c>
      <c r="J19">
        <v>17.72</v>
      </c>
      <c r="K19" s="6">
        <f t="shared" si="2"/>
        <v>0.1772</v>
      </c>
      <c r="L19" s="4">
        <v>9.3699999999999992</v>
      </c>
      <c r="M19" s="6">
        <f t="shared" si="3"/>
        <v>0.90335203182256518</v>
      </c>
      <c r="N19" s="5">
        <v>16.86</v>
      </c>
      <c r="O19" s="6">
        <f t="shared" si="4"/>
        <v>0.1686</v>
      </c>
      <c r="P19" s="4">
        <v>8.76</v>
      </c>
      <c r="Q19" s="6">
        <f t="shared" si="5"/>
        <v>0.8445425612343298</v>
      </c>
      <c r="R19" s="5">
        <v>15.76</v>
      </c>
      <c r="S19" s="6">
        <f t="shared" si="6"/>
        <v>0.15759999999999999</v>
      </c>
    </row>
    <row r="20" spans="1:19" x14ac:dyDescent="0.25">
      <c r="A20" t="str">
        <f t="shared" si="0"/>
        <v>California: Oxnard</v>
      </c>
      <c r="B20" t="s">
        <v>53</v>
      </c>
      <c r="C20" t="s">
        <v>63</v>
      </c>
      <c r="D20">
        <v>1992</v>
      </c>
      <c r="E20">
        <v>3980</v>
      </c>
      <c r="F20">
        <v>9.7799999999999994</v>
      </c>
      <c r="G20" s="6">
        <f t="shared" si="1"/>
        <v>0.94287970877531346</v>
      </c>
      <c r="H20">
        <v>17.53</v>
      </c>
      <c r="I20">
        <v>0.17530000000000001</v>
      </c>
      <c r="J20">
        <v>17.72</v>
      </c>
      <c r="K20" s="6">
        <f t="shared" si="2"/>
        <v>0.1772</v>
      </c>
      <c r="L20" s="4">
        <v>9.3699999999999992</v>
      </c>
      <c r="M20" s="6">
        <f t="shared" si="3"/>
        <v>0.90335203182256518</v>
      </c>
      <c r="N20" s="5">
        <v>16.86</v>
      </c>
      <c r="O20" s="6">
        <f t="shared" si="4"/>
        <v>0.1686</v>
      </c>
      <c r="P20" s="4">
        <v>8.76</v>
      </c>
      <c r="Q20" s="6">
        <f t="shared" si="5"/>
        <v>0.8445425612343298</v>
      </c>
      <c r="R20" s="5">
        <v>15.76</v>
      </c>
      <c r="S20" s="6">
        <f t="shared" si="6"/>
        <v>0.15759999999999999</v>
      </c>
    </row>
    <row r="21" spans="1:19" x14ac:dyDescent="0.25">
      <c r="A21" t="str">
        <f t="shared" si="0"/>
        <v>California: Riverside</v>
      </c>
      <c r="B21" t="s">
        <v>53</v>
      </c>
      <c r="C21" t="s">
        <v>64</v>
      </c>
      <c r="D21">
        <v>1861</v>
      </c>
      <c r="E21">
        <v>5295</v>
      </c>
      <c r="F21">
        <v>9.7799999999999994</v>
      </c>
      <c r="G21" s="6">
        <f t="shared" si="1"/>
        <v>0.94287970877531346</v>
      </c>
      <c r="H21">
        <v>17.53</v>
      </c>
      <c r="I21">
        <v>0.17530000000000001</v>
      </c>
      <c r="J21">
        <v>17.72</v>
      </c>
      <c r="K21" s="6">
        <f t="shared" si="2"/>
        <v>0.1772</v>
      </c>
      <c r="L21" s="4">
        <v>9.3699999999999992</v>
      </c>
      <c r="M21" s="6">
        <f t="shared" si="3"/>
        <v>0.90335203182256518</v>
      </c>
      <c r="N21" s="5">
        <v>16.86</v>
      </c>
      <c r="O21" s="6">
        <f t="shared" si="4"/>
        <v>0.1686</v>
      </c>
      <c r="P21" s="4">
        <v>8.76</v>
      </c>
      <c r="Q21" s="6">
        <f t="shared" si="5"/>
        <v>0.8445425612343298</v>
      </c>
      <c r="R21" s="5">
        <v>15.76</v>
      </c>
      <c r="S21" s="6">
        <f t="shared" si="6"/>
        <v>0.15759999999999999</v>
      </c>
    </row>
    <row r="22" spans="1:19" x14ac:dyDescent="0.25">
      <c r="A22" t="str">
        <f t="shared" si="0"/>
        <v>California: San Bernardino</v>
      </c>
      <c r="B22" t="s">
        <v>53</v>
      </c>
      <c r="C22" t="s">
        <v>65</v>
      </c>
      <c r="D22">
        <v>1821</v>
      </c>
      <c r="E22">
        <v>5450</v>
      </c>
      <c r="F22">
        <v>9.7799999999999994</v>
      </c>
      <c r="G22" s="6">
        <f t="shared" si="1"/>
        <v>0.94287970877531346</v>
      </c>
      <c r="H22">
        <v>17.53</v>
      </c>
      <c r="I22">
        <v>0.17530000000000001</v>
      </c>
      <c r="J22">
        <v>17.72</v>
      </c>
      <c r="K22" s="6">
        <f t="shared" si="2"/>
        <v>0.1772</v>
      </c>
      <c r="L22" s="4">
        <v>9.3699999999999992</v>
      </c>
      <c r="M22" s="6">
        <f t="shared" si="3"/>
        <v>0.90335203182256518</v>
      </c>
      <c r="N22" s="5">
        <v>16.86</v>
      </c>
      <c r="O22" s="6">
        <f t="shared" si="4"/>
        <v>0.1686</v>
      </c>
      <c r="P22" s="4">
        <v>8.76</v>
      </c>
      <c r="Q22" s="6">
        <f t="shared" si="5"/>
        <v>0.8445425612343298</v>
      </c>
      <c r="R22" s="5">
        <v>15.76</v>
      </c>
      <c r="S22" s="6">
        <f t="shared" si="6"/>
        <v>0.15759999999999999</v>
      </c>
    </row>
    <row r="23" spans="1:19" x14ac:dyDescent="0.25">
      <c r="A23" t="str">
        <f t="shared" si="0"/>
        <v>California: Ontario</v>
      </c>
      <c r="B23" t="s">
        <v>53</v>
      </c>
      <c r="C23" t="s">
        <v>66</v>
      </c>
      <c r="D23">
        <v>1488</v>
      </c>
      <c r="E23">
        <v>5823</v>
      </c>
      <c r="F23">
        <v>9.7799999999999994</v>
      </c>
      <c r="G23" s="6">
        <f t="shared" si="1"/>
        <v>0.94287970877531346</v>
      </c>
      <c r="H23">
        <v>17.53</v>
      </c>
      <c r="I23">
        <v>0.17530000000000001</v>
      </c>
      <c r="J23">
        <v>17.72</v>
      </c>
      <c r="K23" s="6">
        <f t="shared" si="2"/>
        <v>0.1772</v>
      </c>
      <c r="L23" s="4">
        <v>9.3699999999999992</v>
      </c>
      <c r="M23" s="6">
        <f t="shared" si="3"/>
        <v>0.90335203182256518</v>
      </c>
      <c r="N23" s="5">
        <v>16.86</v>
      </c>
      <c r="O23" s="6">
        <f t="shared" si="4"/>
        <v>0.1686</v>
      </c>
      <c r="P23" s="4">
        <v>8.76</v>
      </c>
      <c r="Q23" s="6">
        <f t="shared" si="5"/>
        <v>0.8445425612343298</v>
      </c>
      <c r="R23" s="5">
        <v>15.76</v>
      </c>
      <c r="S23" s="6">
        <f t="shared" si="6"/>
        <v>0.15759999999999999</v>
      </c>
    </row>
    <row r="24" spans="1:19" x14ac:dyDescent="0.25">
      <c r="A24" t="str">
        <f t="shared" si="0"/>
        <v>California: Los Angeles</v>
      </c>
      <c r="B24" t="s">
        <v>53</v>
      </c>
      <c r="C24" t="s">
        <v>67</v>
      </c>
      <c r="D24">
        <v>1458</v>
      </c>
      <c r="E24">
        <v>4777</v>
      </c>
      <c r="F24">
        <v>9.7799999999999994</v>
      </c>
      <c r="G24" s="6">
        <f t="shared" si="1"/>
        <v>0.94287970877531346</v>
      </c>
      <c r="H24">
        <v>17.53</v>
      </c>
      <c r="I24">
        <v>0.17530000000000001</v>
      </c>
      <c r="J24">
        <v>17.72</v>
      </c>
      <c r="K24" s="6">
        <f t="shared" si="2"/>
        <v>0.1772</v>
      </c>
      <c r="L24" s="4">
        <v>9.3699999999999992</v>
      </c>
      <c r="M24" s="6">
        <f t="shared" si="3"/>
        <v>0.90335203182256518</v>
      </c>
      <c r="N24" s="5">
        <v>16.86</v>
      </c>
      <c r="O24" s="6">
        <f t="shared" si="4"/>
        <v>0.1686</v>
      </c>
      <c r="P24" s="4">
        <v>8.76</v>
      </c>
      <c r="Q24" s="6">
        <f t="shared" si="5"/>
        <v>0.8445425612343298</v>
      </c>
      <c r="R24" s="5">
        <v>15.76</v>
      </c>
      <c r="S24" s="6">
        <f t="shared" si="6"/>
        <v>0.15759999999999999</v>
      </c>
    </row>
    <row r="25" spans="1:19" x14ac:dyDescent="0.25">
      <c r="A25" t="str">
        <f t="shared" si="0"/>
        <v>California: Long Beach</v>
      </c>
      <c r="B25" t="s">
        <v>53</v>
      </c>
      <c r="C25" t="s">
        <v>68</v>
      </c>
      <c r="D25">
        <v>1430</v>
      </c>
      <c r="E25">
        <v>5281</v>
      </c>
      <c r="F25">
        <v>9.7799999999999994</v>
      </c>
      <c r="G25" s="6">
        <f t="shared" si="1"/>
        <v>0.94287970877531346</v>
      </c>
      <c r="H25">
        <v>17.53</v>
      </c>
      <c r="I25">
        <v>0.17530000000000001</v>
      </c>
      <c r="J25">
        <v>17.72</v>
      </c>
      <c r="K25" s="6">
        <f t="shared" si="2"/>
        <v>0.1772</v>
      </c>
      <c r="L25" s="4">
        <v>9.3699999999999992</v>
      </c>
      <c r="M25" s="6">
        <f t="shared" si="3"/>
        <v>0.90335203182256518</v>
      </c>
      <c r="N25" s="5">
        <v>16.86</v>
      </c>
      <c r="O25" s="6">
        <f t="shared" si="4"/>
        <v>0.1686</v>
      </c>
      <c r="P25" s="4">
        <v>8.76</v>
      </c>
      <c r="Q25" s="6">
        <f t="shared" si="5"/>
        <v>0.8445425612343298</v>
      </c>
      <c r="R25" s="5">
        <v>15.76</v>
      </c>
      <c r="S25" s="6">
        <f t="shared" si="6"/>
        <v>0.15759999999999999</v>
      </c>
    </row>
    <row r="26" spans="1:19" x14ac:dyDescent="0.25">
      <c r="A26" t="str">
        <f t="shared" si="0"/>
        <v>California: San Diego</v>
      </c>
      <c r="B26" t="s">
        <v>53</v>
      </c>
      <c r="C26" t="s">
        <v>69</v>
      </c>
      <c r="D26">
        <v>1256</v>
      </c>
      <c r="E26">
        <v>5223</v>
      </c>
      <c r="F26">
        <v>9.7799999999999994</v>
      </c>
      <c r="G26" s="6">
        <f t="shared" si="1"/>
        <v>0.94287970877531346</v>
      </c>
      <c r="H26">
        <v>17.53</v>
      </c>
      <c r="I26">
        <v>0.17530000000000001</v>
      </c>
      <c r="J26">
        <v>17.72</v>
      </c>
      <c r="K26" s="6">
        <f t="shared" si="2"/>
        <v>0.1772</v>
      </c>
      <c r="L26" s="4">
        <v>9.3699999999999992</v>
      </c>
      <c r="M26" s="6">
        <f t="shared" si="3"/>
        <v>0.90335203182256518</v>
      </c>
      <c r="N26" s="5">
        <v>16.86</v>
      </c>
      <c r="O26" s="6">
        <f t="shared" si="4"/>
        <v>0.1686</v>
      </c>
      <c r="P26" s="4">
        <v>8.76</v>
      </c>
      <c r="Q26" s="6">
        <f t="shared" si="5"/>
        <v>0.8445425612343298</v>
      </c>
      <c r="R26" s="5">
        <v>15.76</v>
      </c>
      <c r="S26" s="6">
        <f t="shared" si="6"/>
        <v>0.15759999999999999</v>
      </c>
    </row>
    <row r="27" spans="1:19" x14ac:dyDescent="0.25">
      <c r="A27" t="str">
        <f t="shared" si="0"/>
        <v>California: Santa Ana</v>
      </c>
      <c r="B27" t="s">
        <v>53</v>
      </c>
      <c r="C27" t="s">
        <v>70</v>
      </c>
      <c r="D27">
        <v>1238</v>
      </c>
      <c r="E27">
        <v>5430</v>
      </c>
      <c r="F27">
        <v>9.7799999999999994</v>
      </c>
      <c r="G27" s="6">
        <f t="shared" si="1"/>
        <v>0.94287970877531346</v>
      </c>
      <c r="H27">
        <v>17.53</v>
      </c>
      <c r="I27">
        <v>0.17530000000000001</v>
      </c>
      <c r="J27">
        <v>17.72</v>
      </c>
      <c r="K27" s="6">
        <f t="shared" si="2"/>
        <v>0.1772</v>
      </c>
      <c r="L27" s="4">
        <v>9.3699999999999992</v>
      </c>
      <c r="M27" s="6">
        <f t="shared" si="3"/>
        <v>0.90335203182256518</v>
      </c>
      <c r="N27" s="5">
        <v>16.86</v>
      </c>
      <c r="O27" s="6">
        <f t="shared" si="4"/>
        <v>0.1686</v>
      </c>
      <c r="P27" s="4">
        <v>8.76</v>
      </c>
      <c r="Q27" s="6">
        <f t="shared" si="5"/>
        <v>0.8445425612343298</v>
      </c>
      <c r="R27" s="5">
        <v>15.76</v>
      </c>
      <c r="S27" s="6">
        <f t="shared" si="6"/>
        <v>0.15759999999999999</v>
      </c>
    </row>
    <row r="28" spans="1:19" x14ac:dyDescent="0.25">
      <c r="A28" t="str">
        <f t="shared" si="0"/>
        <v>Colorado: Colorado Springs</v>
      </c>
      <c r="B28" t="s">
        <v>71</v>
      </c>
      <c r="C28" t="s">
        <v>72</v>
      </c>
      <c r="D28">
        <v>6415</v>
      </c>
      <c r="E28">
        <v>2312</v>
      </c>
      <c r="F28">
        <v>6.23</v>
      </c>
      <c r="G28" s="6">
        <f t="shared" si="1"/>
        <v>0.60062787174541954</v>
      </c>
      <c r="H28">
        <v>10.29</v>
      </c>
      <c r="I28">
        <v>0.10290000000000001</v>
      </c>
      <c r="J28">
        <v>10.39</v>
      </c>
      <c r="K28" s="6">
        <f t="shared" si="2"/>
        <v>0.10390000000000001</v>
      </c>
      <c r="L28" s="4">
        <v>6.78</v>
      </c>
      <c r="M28" s="6">
        <f t="shared" si="3"/>
        <v>0.65365280424300876</v>
      </c>
      <c r="N28" s="5">
        <v>10.119999999999999</v>
      </c>
      <c r="O28" s="6">
        <f t="shared" si="4"/>
        <v>0.1012</v>
      </c>
      <c r="P28" s="4">
        <v>7.17</v>
      </c>
      <c r="Q28" s="6">
        <f t="shared" si="5"/>
        <v>0.69125230183220832</v>
      </c>
      <c r="R28" s="5">
        <v>9.89</v>
      </c>
      <c r="S28" s="6">
        <f t="shared" si="6"/>
        <v>9.8900000000000002E-2</v>
      </c>
    </row>
    <row r="29" spans="1:19" x14ac:dyDescent="0.25">
      <c r="A29" t="str">
        <f t="shared" si="0"/>
        <v>Colorado: Denver</v>
      </c>
      <c r="B29" t="s">
        <v>71</v>
      </c>
      <c r="C29" t="s">
        <v>73</v>
      </c>
      <c r="D29">
        <v>6020</v>
      </c>
      <c r="E29">
        <v>2732</v>
      </c>
      <c r="F29">
        <v>6.23</v>
      </c>
      <c r="G29" s="6">
        <f t="shared" si="1"/>
        <v>0.60062787174541954</v>
      </c>
      <c r="H29">
        <v>10.29</v>
      </c>
      <c r="I29">
        <v>0.10290000000000001</v>
      </c>
      <c r="J29">
        <v>10.39</v>
      </c>
      <c r="K29" s="6">
        <f t="shared" si="2"/>
        <v>0.10390000000000001</v>
      </c>
      <c r="L29" s="4">
        <v>6.78</v>
      </c>
      <c r="M29" s="6">
        <f t="shared" si="3"/>
        <v>0.65365280424300876</v>
      </c>
      <c r="N29" s="5">
        <v>10.119999999999999</v>
      </c>
      <c r="O29" s="6">
        <f t="shared" si="4"/>
        <v>0.1012</v>
      </c>
      <c r="P29" s="4">
        <v>7.17</v>
      </c>
      <c r="Q29" s="6">
        <f t="shared" si="5"/>
        <v>0.69125230183220832</v>
      </c>
      <c r="R29" s="5">
        <v>9.89</v>
      </c>
      <c r="S29" s="6">
        <f t="shared" si="6"/>
        <v>9.8900000000000002E-2</v>
      </c>
    </row>
    <row r="30" spans="1:19" x14ac:dyDescent="0.25">
      <c r="A30" t="str">
        <f t="shared" si="0"/>
        <v>Connecticut: Hartford</v>
      </c>
      <c r="B30" t="s">
        <v>74</v>
      </c>
      <c r="C30" t="s">
        <v>75</v>
      </c>
      <c r="D30">
        <v>6155</v>
      </c>
      <c r="E30">
        <v>2768</v>
      </c>
      <c r="F30">
        <v>9.3800000000000008</v>
      </c>
      <c r="G30" s="6">
        <f t="shared" si="1"/>
        <v>0.9043161215043396</v>
      </c>
      <c r="H30">
        <v>16.579999999999998</v>
      </c>
      <c r="I30">
        <v>0.1658</v>
      </c>
      <c r="J30">
        <v>16.96</v>
      </c>
      <c r="K30" s="6">
        <f t="shared" si="2"/>
        <v>0.1696</v>
      </c>
      <c r="L30" s="4">
        <v>9.77</v>
      </c>
      <c r="M30" s="6">
        <f t="shared" si="3"/>
        <v>0.94191561909353905</v>
      </c>
      <c r="N30" s="5">
        <v>16.829999999999998</v>
      </c>
      <c r="O30" s="6">
        <f t="shared" si="4"/>
        <v>0.16829999999999998</v>
      </c>
      <c r="P30" s="4">
        <v>9.3000000000000007</v>
      </c>
      <c r="Q30" s="6">
        <f t="shared" si="5"/>
        <v>0.89660340405014471</v>
      </c>
      <c r="R30" s="5">
        <v>16.059999999999999</v>
      </c>
      <c r="S30" s="6">
        <f t="shared" si="6"/>
        <v>0.16059999999999999</v>
      </c>
    </row>
    <row r="31" spans="1:19" x14ac:dyDescent="0.25">
      <c r="A31" t="str">
        <f t="shared" si="0"/>
        <v>Delaware: Dover</v>
      </c>
      <c r="B31" t="s">
        <v>76</v>
      </c>
      <c r="C31" t="s">
        <v>77</v>
      </c>
      <c r="D31">
        <v>4337</v>
      </c>
      <c r="E31">
        <v>3894</v>
      </c>
      <c r="F31">
        <v>10.78</v>
      </c>
      <c r="G31" s="6">
        <f t="shared" si="1"/>
        <v>1.0392886769527483</v>
      </c>
      <c r="H31">
        <v>9.18</v>
      </c>
      <c r="I31">
        <v>9.1800000000000007E-2</v>
      </c>
      <c r="J31">
        <v>9.33</v>
      </c>
      <c r="K31" s="6">
        <f t="shared" si="2"/>
        <v>9.3299999999999994E-2</v>
      </c>
      <c r="L31" s="4">
        <v>10.49</v>
      </c>
      <c r="M31" s="6">
        <f t="shared" si="3"/>
        <v>1.0113300761812922</v>
      </c>
      <c r="N31" s="5">
        <v>9.67</v>
      </c>
      <c r="O31" s="6">
        <f t="shared" si="4"/>
        <v>9.6699999999999994E-2</v>
      </c>
      <c r="P31" s="4">
        <v>10.37</v>
      </c>
      <c r="Q31" s="6">
        <f t="shared" si="5"/>
        <v>0.99976100000000001</v>
      </c>
      <c r="R31" s="5">
        <v>9.89</v>
      </c>
      <c r="S31" s="6">
        <f t="shared" si="6"/>
        <v>9.8900000000000002E-2</v>
      </c>
    </row>
    <row r="32" spans="1:19" x14ac:dyDescent="0.25">
      <c r="A32" t="str">
        <f t="shared" si="0"/>
        <v>District of Columbia: Washington</v>
      </c>
      <c r="B32" t="s">
        <v>78</v>
      </c>
      <c r="C32" t="s">
        <v>79</v>
      </c>
      <c r="D32">
        <v>4047</v>
      </c>
      <c r="E32">
        <v>4391</v>
      </c>
      <c r="F32">
        <v>10.58</v>
      </c>
      <c r="G32" s="6">
        <f t="shared" si="1"/>
        <v>1.0200068833172613</v>
      </c>
      <c r="H32">
        <v>11.85</v>
      </c>
      <c r="I32">
        <v>0.11849999999999999</v>
      </c>
      <c r="J32">
        <v>11.95</v>
      </c>
      <c r="K32" s="6">
        <f t="shared" si="2"/>
        <v>0.1195</v>
      </c>
      <c r="L32" s="4">
        <v>11.36</v>
      </c>
      <c r="M32" s="6">
        <f t="shared" si="3"/>
        <v>1.0952058784956606</v>
      </c>
      <c r="N32" s="5">
        <v>12.08</v>
      </c>
      <c r="O32" s="6">
        <f t="shared" si="4"/>
        <v>0.1208</v>
      </c>
      <c r="P32" s="4">
        <v>10.87</v>
      </c>
      <c r="Q32" s="6">
        <f t="shared" si="5"/>
        <v>1.0479654840887174</v>
      </c>
      <c r="R32" s="5">
        <v>11.66</v>
      </c>
      <c r="S32" s="6">
        <f t="shared" si="6"/>
        <v>0.1166</v>
      </c>
    </row>
    <row r="33" spans="1:19" x14ac:dyDescent="0.25">
      <c r="A33" t="str">
        <f t="shared" si="0"/>
        <v>Florida: Tallahassee</v>
      </c>
      <c r="B33" t="s">
        <v>80</v>
      </c>
      <c r="C33" t="s">
        <v>81</v>
      </c>
      <c r="D33">
        <v>1705</v>
      </c>
      <c r="E33">
        <v>6639</v>
      </c>
      <c r="F33">
        <v>11.51</v>
      </c>
      <c r="G33" s="6">
        <f t="shared" si="1"/>
        <v>1.1096672237222758</v>
      </c>
      <c r="H33">
        <v>8.85</v>
      </c>
      <c r="I33">
        <v>8.8499999999999995E-2</v>
      </c>
      <c r="J33">
        <v>9.15</v>
      </c>
      <c r="K33" s="6">
        <f t="shared" si="2"/>
        <v>9.1499999999999998E-2</v>
      </c>
      <c r="L33" s="4">
        <v>11.2</v>
      </c>
      <c r="M33" s="6">
        <f t="shared" si="3"/>
        <v>1.0797804435872711</v>
      </c>
      <c r="N33" s="5">
        <v>9.5399999999999991</v>
      </c>
      <c r="O33" s="6">
        <f t="shared" si="4"/>
        <v>9.5399999999999985E-2</v>
      </c>
      <c r="P33" s="4">
        <v>10.97</v>
      </c>
      <c r="Q33" s="6">
        <f t="shared" si="5"/>
        <v>1.0576063809064611</v>
      </c>
      <c r="R33" s="5">
        <v>9.35</v>
      </c>
      <c r="S33" s="6">
        <f t="shared" si="6"/>
        <v>9.35E-2</v>
      </c>
    </row>
    <row r="34" spans="1:19" x14ac:dyDescent="0.25">
      <c r="A34" t="str">
        <f t="shared" si="0"/>
        <v>Florida: Jacksonville</v>
      </c>
      <c r="B34" t="s">
        <v>80</v>
      </c>
      <c r="C34" t="s">
        <v>82</v>
      </c>
      <c r="D34">
        <v>1434</v>
      </c>
      <c r="E34">
        <v>6847</v>
      </c>
      <c r="F34">
        <v>11.51</v>
      </c>
      <c r="G34" s="6">
        <f t="shared" si="1"/>
        <v>1.1096672237222758</v>
      </c>
      <c r="H34">
        <v>8.85</v>
      </c>
      <c r="I34">
        <v>8.8499999999999995E-2</v>
      </c>
      <c r="J34">
        <v>9.15</v>
      </c>
      <c r="K34" s="6">
        <f t="shared" si="2"/>
        <v>9.1499999999999998E-2</v>
      </c>
      <c r="L34" s="4">
        <v>11.2</v>
      </c>
      <c r="M34" s="6">
        <f t="shared" si="3"/>
        <v>1.0797804435872711</v>
      </c>
      <c r="N34" s="5">
        <v>9.5399999999999991</v>
      </c>
      <c r="O34" s="6">
        <f t="shared" si="4"/>
        <v>9.5399999999999985E-2</v>
      </c>
      <c r="P34" s="4">
        <v>10.97</v>
      </c>
      <c r="Q34" s="6">
        <f t="shared" si="5"/>
        <v>1.0576063809064611</v>
      </c>
      <c r="R34" s="5">
        <v>9.35</v>
      </c>
      <c r="S34" s="6">
        <f t="shared" si="6"/>
        <v>9.35E-2</v>
      </c>
    </row>
    <row r="35" spans="1:19" x14ac:dyDescent="0.25">
      <c r="A35" t="str">
        <f t="shared" ref="A35:A66" si="7">B35&amp;": "&amp;C35</f>
        <v>Florida: Tampa</v>
      </c>
      <c r="B35" t="s">
        <v>80</v>
      </c>
      <c r="C35" t="s">
        <v>83</v>
      </c>
      <c r="D35">
        <v>725</v>
      </c>
      <c r="E35">
        <v>8239</v>
      </c>
      <c r="F35">
        <v>11.51</v>
      </c>
      <c r="G35" s="6">
        <f t="shared" ref="G35:G66" si="8">F35/1037000*99976.1</f>
        <v>1.1096672237222758</v>
      </c>
      <c r="H35">
        <v>8.85</v>
      </c>
      <c r="I35">
        <v>8.8499999999999995E-2</v>
      </c>
      <c r="J35">
        <v>9.15</v>
      </c>
      <c r="K35" s="6">
        <f t="shared" si="2"/>
        <v>9.1499999999999998E-2</v>
      </c>
      <c r="L35" s="4">
        <v>11.2</v>
      </c>
      <c r="M35" s="6">
        <f t="shared" si="3"/>
        <v>1.0797804435872711</v>
      </c>
      <c r="N35" s="5">
        <v>9.5399999999999991</v>
      </c>
      <c r="O35" s="6">
        <f t="shared" si="4"/>
        <v>9.5399999999999985E-2</v>
      </c>
      <c r="P35" s="4">
        <v>10.97</v>
      </c>
      <c r="Q35" s="6">
        <f t="shared" si="5"/>
        <v>1.0576063809064611</v>
      </c>
      <c r="R35" s="5">
        <v>9.35</v>
      </c>
      <c r="S35" s="6">
        <f t="shared" si="6"/>
        <v>9.35E-2</v>
      </c>
    </row>
    <row r="36" spans="1:19" x14ac:dyDescent="0.25">
      <c r="A36" t="str">
        <f t="shared" si="7"/>
        <v>Florida: Orlando</v>
      </c>
      <c r="B36" t="s">
        <v>80</v>
      </c>
      <c r="C36" t="s">
        <v>84</v>
      </c>
      <c r="D36">
        <v>686</v>
      </c>
      <c r="E36">
        <v>8227</v>
      </c>
      <c r="F36">
        <v>11.51</v>
      </c>
      <c r="G36" s="6">
        <f t="shared" si="8"/>
        <v>1.1096672237222758</v>
      </c>
      <c r="H36">
        <v>8.85</v>
      </c>
      <c r="I36">
        <v>8.8499999999999995E-2</v>
      </c>
      <c r="J36">
        <v>9.15</v>
      </c>
      <c r="K36" s="6">
        <f t="shared" si="2"/>
        <v>9.1499999999999998E-2</v>
      </c>
      <c r="L36" s="4">
        <v>11.2</v>
      </c>
      <c r="M36" s="6">
        <f t="shared" si="3"/>
        <v>1.0797804435872711</v>
      </c>
      <c r="N36" s="5">
        <v>9.5399999999999991</v>
      </c>
      <c r="O36" s="6">
        <f t="shared" si="4"/>
        <v>9.5399999999999985E-2</v>
      </c>
      <c r="P36" s="4">
        <v>10.97</v>
      </c>
      <c r="Q36" s="6">
        <f t="shared" si="5"/>
        <v>1.0576063809064611</v>
      </c>
      <c r="R36" s="5">
        <v>9.35</v>
      </c>
      <c r="S36" s="6">
        <f t="shared" si="6"/>
        <v>9.35E-2</v>
      </c>
    </row>
    <row r="37" spans="1:19" x14ac:dyDescent="0.25">
      <c r="A37" t="str">
        <f t="shared" si="7"/>
        <v>Florida: St. Petersburg</v>
      </c>
      <c r="B37" t="s">
        <v>80</v>
      </c>
      <c r="C37" t="s">
        <v>85</v>
      </c>
      <c r="D37">
        <v>603</v>
      </c>
      <c r="E37">
        <v>8537</v>
      </c>
      <c r="F37">
        <v>11.51</v>
      </c>
      <c r="G37" s="6">
        <f t="shared" si="8"/>
        <v>1.1096672237222758</v>
      </c>
      <c r="H37">
        <v>8.85</v>
      </c>
      <c r="I37">
        <v>8.8499999999999995E-2</v>
      </c>
      <c r="J37">
        <v>9.15</v>
      </c>
      <c r="K37" s="6">
        <f t="shared" si="2"/>
        <v>9.1499999999999998E-2</v>
      </c>
      <c r="L37" s="4">
        <v>11.2</v>
      </c>
      <c r="M37" s="6">
        <f t="shared" si="3"/>
        <v>1.0797804435872711</v>
      </c>
      <c r="N37" s="5">
        <v>9.5399999999999991</v>
      </c>
      <c r="O37" s="6">
        <f t="shared" si="4"/>
        <v>9.5399999999999985E-2</v>
      </c>
      <c r="P37" s="4">
        <v>10.97</v>
      </c>
      <c r="Q37" s="6">
        <f t="shared" si="5"/>
        <v>1.0576063809064611</v>
      </c>
      <c r="R37" s="5">
        <v>9.35</v>
      </c>
      <c r="S37" s="6">
        <f t="shared" si="6"/>
        <v>9.35E-2</v>
      </c>
    </row>
    <row r="38" spans="1:19" x14ac:dyDescent="0.25">
      <c r="A38" t="str">
        <f t="shared" si="7"/>
        <v>Florida: Miami</v>
      </c>
      <c r="B38" t="s">
        <v>80</v>
      </c>
      <c r="C38" t="s">
        <v>86</v>
      </c>
      <c r="D38">
        <v>200</v>
      </c>
      <c r="E38">
        <v>9474</v>
      </c>
      <c r="F38">
        <v>11.51</v>
      </c>
      <c r="G38" s="6">
        <f t="shared" si="8"/>
        <v>1.1096672237222758</v>
      </c>
      <c r="H38">
        <v>8.85</v>
      </c>
      <c r="I38">
        <v>8.8499999999999995E-2</v>
      </c>
      <c r="J38">
        <v>9.15</v>
      </c>
      <c r="K38" s="6">
        <f t="shared" si="2"/>
        <v>9.1499999999999998E-2</v>
      </c>
      <c r="L38" s="4">
        <v>11.2</v>
      </c>
      <c r="M38" s="6">
        <f t="shared" si="3"/>
        <v>1.0797804435872711</v>
      </c>
      <c r="N38" s="5">
        <v>9.5399999999999991</v>
      </c>
      <c r="O38" s="6">
        <f t="shared" si="4"/>
        <v>9.5399999999999985E-2</v>
      </c>
      <c r="P38" s="4">
        <v>10.97</v>
      </c>
      <c r="Q38" s="6">
        <f t="shared" si="5"/>
        <v>1.0576063809064611</v>
      </c>
      <c r="R38" s="5">
        <v>9.35</v>
      </c>
      <c r="S38" s="6">
        <f t="shared" si="6"/>
        <v>9.35E-2</v>
      </c>
    </row>
    <row r="39" spans="1:19" x14ac:dyDescent="0.25">
      <c r="A39" t="str">
        <f t="shared" si="7"/>
        <v>Florida: Fort Lauderdale</v>
      </c>
      <c r="B39" t="s">
        <v>80</v>
      </c>
      <c r="C39" t="s">
        <v>87</v>
      </c>
      <c r="D39">
        <v>171</v>
      </c>
      <c r="E39">
        <v>9735</v>
      </c>
      <c r="F39">
        <v>11.51</v>
      </c>
      <c r="G39" s="6">
        <f t="shared" si="8"/>
        <v>1.1096672237222758</v>
      </c>
      <c r="H39">
        <v>8.85</v>
      </c>
      <c r="I39">
        <v>8.8499999999999995E-2</v>
      </c>
      <c r="J39">
        <v>9.15</v>
      </c>
      <c r="K39" s="6">
        <f t="shared" si="2"/>
        <v>9.1499999999999998E-2</v>
      </c>
      <c r="L39" s="4">
        <v>11.2</v>
      </c>
      <c r="M39" s="6">
        <f t="shared" si="3"/>
        <v>1.0797804435872711</v>
      </c>
      <c r="N39" s="5">
        <v>9.5399999999999991</v>
      </c>
      <c r="O39" s="6">
        <f t="shared" si="4"/>
        <v>9.5399999999999985E-2</v>
      </c>
      <c r="P39" s="4">
        <v>10.97</v>
      </c>
      <c r="Q39" s="6">
        <f t="shared" si="5"/>
        <v>1.0576063809064611</v>
      </c>
      <c r="R39" s="5">
        <v>9.35</v>
      </c>
      <c r="S39" s="6">
        <f t="shared" si="6"/>
        <v>9.35E-2</v>
      </c>
    </row>
    <row r="40" spans="1:19" x14ac:dyDescent="0.25">
      <c r="A40" t="str">
        <f t="shared" si="7"/>
        <v>Georgia: Atlanta</v>
      </c>
      <c r="B40" t="s">
        <v>88</v>
      </c>
      <c r="C40" t="s">
        <v>89</v>
      </c>
      <c r="D40">
        <v>2991</v>
      </c>
      <c r="E40">
        <v>5038</v>
      </c>
      <c r="F40">
        <v>7.71</v>
      </c>
      <c r="G40" s="6">
        <f t="shared" si="8"/>
        <v>0.74331314464802323</v>
      </c>
      <c r="H40">
        <v>10.08</v>
      </c>
      <c r="I40">
        <v>0.1008</v>
      </c>
      <c r="J40">
        <v>9.85</v>
      </c>
      <c r="K40" s="6">
        <f t="shared" si="2"/>
        <v>9.849999999999999E-2</v>
      </c>
      <c r="L40" s="4">
        <v>8.43</v>
      </c>
      <c r="M40" s="6">
        <f t="shared" si="3"/>
        <v>0.81272760173577641</v>
      </c>
      <c r="N40" s="5">
        <v>9.61</v>
      </c>
      <c r="O40" s="6">
        <f t="shared" si="4"/>
        <v>9.6099999999999991E-2</v>
      </c>
      <c r="P40" s="4">
        <v>8.7799999999999994</v>
      </c>
      <c r="Q40" s="6">
        <f t="shared" si="5"/>
        <v>0.84647074059787852</v>
      </c>
      <c r="R40" s="5">
        <v>10.09</v>
      </c>
      <c r="S40" s="6">
        <f t="shared" si="6"/>
        <v>0.1009</v>
      </c>
    </row>
    <row r="41" spans="1:19" x14ac:dyDescent="0.25">
      <c r="A41" t="str">
        <f t="shared" si="7"/>
        <v>Georgia: Augusta-Richmond County</v>
      </c>
      <c r="B41" t="s">
        <v>88</v>
      </c>
      <c r="C41" t="s">
        <v>90</v>
      </c>
      <c r="D41">
        <v>2565</v>
      </c>
      <c r="E41">
        <v>5519</v>
      </c>
      <c r="F41">
        <v>7.71</v>
      </c>
      <c r="G41" s="6">
        <f t="shared" si="8"/>
        <v>0.74331314464802323</v>
      </c>
      <c r="H41">
        <v>10.08</v>
      </c>
      <c r="I41">
        <v>0.1008</v>
      </c>
      <c r="J41">
        <v>9.85</v>
      </c>
      <c r="K41" s="6">
        <f t="shared" si="2"/>
        <v>9.849999999999999E-2</v>
      </c>
      <c r="L41" s="4">
        <v>8.43</v>
      </c>
      <c r="M41" s="6">
        <f t="shared" si="3"/>
        <v>0.81272760173577641</v>
      </c>
      <c r="N41" s="5">
        <v>9.61</v>
      </c>
      <c r="O41" s="6">
        <f t="shared" si="4"/>
        <v>9.6099999999999991E-2</v>
      </c>
      <c r="P41" s="4">
        <v>8.7799999999999994</v>
      </c>
      <c r="Q41" s="6">
        <f t="shared" si="5"/>
        <v>0.84647074059787852</v>
      </c>
      <c r="R41" s="5">
        <v>10.09</v>
      </c>
      <c r="S41" s="6">
        <f t="shared" si="6"/>
        <v>0.1009</v>
      </c>
    </row>
    <row r="42" spans="1:19" x14ac:dyDescent="0.25">
      <c r="A42" t="str">
        <f t="shared" si="7"/>
        <v>Georgia: Columbus</v>
      </c>
      <c r="B42" t="s">
        <v>88</v>
      </c>
      <c r="C42" t="s">
        <v>91</v>
      </c>
      <c r="D42">
        <v>2261</v>
      </c>
      <c r="E42">
        <v>6052</v>
      </c>
      <c r="F42">
        <v>7.71</v>
      </c>
      <c r="G42" s="6">
        <f t="shared" si="8"/>
        <v>0.74331314464802323</v>
      </c>
      <c r="H42">
        <v>10.08</v>
      </c>
      <c r="I42">
        <v>0.1008</v>
      </c>
      <c r="J42">
        <v>9.85</v>
      </c>
      <c r="K42" s="6">
        <f t="shared" si="2"/>
        <v>9.849999999999999E-2</v>
      </c>
      <c r="L42" s="4">
        <v>8.43</v>
      </c>
      <c r="M42" s="6">
        <f t="shared" si="3"/>
        <v>0.81272760173577641</v>
      </c>
      <c r="N42" s="5">
        <v>9.61</v>
      </c>
      <c r="O42" s="6">
        <f t="shared" si="4"/>
        <v>9.6099999999999991E-2</v>
      </c>
      <c r="P42" s="4">
        <v>8.7799999999999994</v>
      </c>
      <c r="Q42" s="6">
        <f t="shared" si="5"/>
        <v>0.84647074059787852</v>
      </c>
      <c r="R42" s="5">
        <v>10.09</v>
      </c>
      <c r="S42" s="6">
        <f t="shared" si="6"/>
        <v>0.1009</v>
      </c>
    </row>
    <row r="43" spans="1:19" x14ac:dyDescent="0.25">
      <c r="A43" t="str">
        <f t="shared" si="7"/>
        <v>Hawaii: Honolulu</v>
      </c>
      <c r="B43" t="s">
        <v>92</v>
      </c>
      <c r="C43" t="s">
        <v>93</v>
      </c>
      <c r="D43">
        <v>0</v>
      </c>
      <c r="E43">
        <v>9949</v>
      </c>
      <c r="F43">
        <v>26.56</v>
      </c>
      <c r="G43" s="6">
        <f t="shared" si="8"/>
        <v>2.5606221947926708</v>
      </c>
      <c r="H43">
        <v>28.41</v>
      </c>
      <c r="I43">
        <v>0.28410000000000002</v>
      </c>
      <c r="J43">
        <v>28.78</v>
      </c>
      <c r="K43" s="6">
        <f t="shared" si="2"/>
        <v>0.2878</v>
      </c>
      <c r="L43" s="4">
        <v>30.36</v>
      </c>
      <c r="M43" s="6">
        <f t="shared" si="3"/>
        <v>2.926976273866924</v>
      </c>
      <c r="N43" s="5">
        <v>29.58</v>
      </c>
      <c r="O43" s="6">
        <f t="shared" si="4"/>
        <v>0.29580000000000001</v>
      </c>
      <c r="P43" s="4">
        <v>27.41</v>
      </c>
      <c r="Q43" s="6">
        <f t="shared" si="5"/>
        <v>2.6425698177434911</v>
      </c>
      <c r="R43" s="5">
        <v>26.77</v>
      </c>
      <c r="S43" s="6">
        <f t="shared" si="6"/>
        <v>0.26769999999999999</v>
      </c>
    </row>
    <row r="44" spans="1:19" x14ac:dyDescent="0.25">
      <c r="A44" t="str">
        <f t="shared" si="7"/>
        <v>Idaho: Boise City</v>
      </c>
      <c r="B44" t="s">
        <v>94</v>
      </c>
      <c r="C44" t="s">
        <v>95</v>
      </c>
      <c r="D44">
        <v>5861</v>
      </c>
      <c r="E44">
        <v>2807</v>
      </c>
      <c r="F44">
        <v>5.59</v>
      </c>
      <c r="G44" s="6">
        <f t="shared" si="8"/>
        <v>0.53892613211186113</v>
      </c>
      <c r="H44">
        <v>7.75</v>
      </c>
      <c r="I44">
        <v>7.7499999999999999E-2</v>
      </c>
      <c r="J44">
        <v>7.75</v>
      </c>
      <c r="K44" s="6">
        <f t="shared" si="2"/>
        <v>7.7499999999999999E-2</v>
      </c>
      <c r="L44" s="4">
        <v>6.03</v>
      </c>
      <c r="M44" s="6">
        <f t="shared" si="3"/>
        <v>0.58134607810993255</v>
      </c>
      <c r="N44" s="5">
        <v>7.68</v>
      </c>
      <c r="O44" s="6">
        <f t="shared" si="4"/>
        <v>7.6799999999999993E-2</v>
      </c>
      <c r="P44" s="4">
        <v>6.62</v>
      </c>
      <c r="Q44" s="6">
        <f t="shared" si="5"/>
        <v>0.6382273693346191</v>
      </c>
      <c r="R44" s="5">
        <v>7.98</v>
      </c>
      <c r="S44" s="6">
        <f t="shared" si="6"/>
        <v>7.980000000000001E-2</v>
      </c>
    </row>
    <row r="45" spans="1:19" x14ac:dyDescent="0.25">
      <c r="A45" t="str">
        <f t="shared" si="7"/>
        <v>Illinois: Aurora</v>
      </c>
      <c r="B45" t="s">
        <v>96</v>
      </c>
      <c r="C45" t="s">
        <v>97</v>
      </c>
      <c r="D45">
        <v>6699</v>
      </c>
      <c r="E45">
        <v>2880</v>
      </c>
      <c r="F45">
        <v>6.84</v>
      </c>
      <c r="G45" s="6">
        <f t="shared" si="8"/>
        <v>0.65943734233365481</v>
      </c>
      <c r="H45">
        <v>9.15</v>
      </c>
      <c r="I45">
        <v>9.1499999999999998E-2</v>
      </c>
      <c r="J45">
        <v>8.9499999999999993</v>
      </c>
      <c r="K45" s="6">
        <f t="shared" si="2"/>
        <v>8.9499999999999996E-2</v>
      </c>
      <c r="L45" s="4">
        <v>7.03</v>
      </c>
      <c r="M45" s="6">
        <f t="shared" si="3"/>
        <v>0.67775504628736749</v>
      </c>
      <c r="N45" s="5">
        <v>8.9600000000000009</v>
      </c>
      <c r="O45" s="6">
        <f t="shared" si="4"/>
        <v>8.9600000000000013E-2</v>
      </c>
      <c r="P45" s="4">
        <v>7.78</v>
      </c>
      <c r="Q45" s="6">
        <f t="shared" si="5"/>
        <v>0.7500617724204437</v>
      </c>
      <c r="R45" s="5">
        <v>9.09</v>
      </c>
      <c r="S45" s="6">
        <f t="shared" si="6"/>
        <v>9.0899999999999995E-2</v>
      </c>
    </row>
    <row r="46" spans="1:19" x14ac:dyDescent="0.25">
      <c r="A46" t="str">
        <f t="shared" si="7"/>
        <v>Illinois: Chicago</v>
      </c>
      <c r="B46" t="s">
        <v>96</v>
      </c>
      <c r="C46" t="s">
        <v>98</v>
      </c>
      <c r="D46">
        <v>6176</v>
      </c>
      <c r="E46">
        <v>3251</v>
      </c>
      <c r="F46">
        <v>6.84</v>
      </c>
      <c r="G46" s="6">
        <f t="shared" si="8"/>
        <v>0.65943734233365481</v>
      </c>
      <c r="H46">
        <v>9.15</v>
      </c>
      <c r="I46">
        <v>9.1499999999999998E-2</v>
      </c>
      <c r="J46">
        <v>8.9499999999999993</v>
      </c>
      <c r="K46" s="6">
        <f t="shared" si="2"/>
        <v>8.9499999999999996E-2</v>
      </c>
      <c r="L46" s="4">
        <v>7.03</v>
      </c>
      <c r="M46" s="6">
        <f t="shared" si="3"/>
        <v>0.67775504628736749</v>
      </c>
      <c r="N46" s="5">
        <v>8.9600000000000009</v>
      </c>
      <c r="O46" s="6">
        <f t="shared" si="4"/>
        <v>8.9600000000000013E-2</v>
      </c>
      <c r="P46" s="4">
        <v>7.78</v>
      </c>
      <c r="Q46" s="6">
        <f t="shared" si="5"/>
        <v>0.7500617724204437</v>
      </c>
      <c r="R46" s="5">
        <v>9.09</v>
      </c>
      <c r="S46" s="6">
        <f t="shared" si="6"/>
        <v>9.0899999999999995E-2</v>
      </c>
    </row>
    <row r="47" spans="1:19" x14ac:dyDescent="0.25">
      <c r="A47" t="str">
        <f t="shared" si="7"/>
        <v>Indiana: Fort Wayne</v>
      </c>
      <c r="B47" t="s">
        <v>99</v>
      </c>
      <c r="C47" t="s">
        <v>100</v>
      </c>
      <c r="D47">
        <v>6273</v>
      </c>
      <c r="E47">
        <v>3077</v>
      </c>
      <c r="F47">
        <v>6.86</v>
      </c>
      <c r="G47" s="6">
        <f t="shared" si="8"/>
        <v>0.66136552169720353</v>
      </c>
      <c r="H47">
        <v>11.21</v>
      </c>
      <c r="I47">
        <v>0.11210000000000001</v>
      </c>
      <c r="J47">
        <v>10.92</v>
      </c>
      <c r="K47" s="6">
        <f t="shared" si="2"/>
        <v>0.10920000000000001</v>
      </c>
      <c r="L47" s="4">
        <v>6.95</v>
      </c>
      <c r="M47" s="6">
        <f t="shared" si="3"/>
        <v>0.67004232883317272</v>
      </c>
      <c r="N47" s="5">
        <v>10.78</v>
      </c>
      <c r="O47" s="6">
        <f t="shared" si="4"/>
        <v>0.10779999999999999</v>
      </c>
      <c r="P47" s="4">
        <v>7.52</v>
      </c>
      <c r="Q47" s="6">
        <f t="shared" si="5"/>
        <v>0.72499544069431043</v>
      </c>
      <c r="R47" s="5">
        <v>10.54</v>
      </c>
      <c r="S47" s="6">
        <f t="shared" si="6"/>
        <v>0.10539999999999999</v>
      </c>
    </row>
    <row r="48" spans="1:19" x14ac:dyDescent="0.25">
      <c r="A48" t="str">
        <f t="shared" si="7"/>
        <v>Indiana: Indianapolis</v>
      </c>
      <c r="B48" t="s">
        <v>99</v>
      </c>
      <c r="C48" t="s">
        <v>101</v>
      </c>
      <c r="D48">
        <v>5615</v>
      </c>
      <c r="E48">
        <v>3453</v>
      </c>
      <c r="F48">
        <v>6.86</v>
      </c>
      <c r="G48" s="6">
        <f t="shared" si="8"/>
        <v>0.66136552169720353</v>
      </c>
      <c r="H48">
        <v>11.21</v>
      </c>
      <c r="I48">
        <v>0.11210000000000001</v>
      </c>
      <c r="J48">
        <v>10.92</v>
      </c>
      <c r="K48" s="6">
        <f t="shared" si="2"/>
        <v>0.10920000000000001</v>
      </c>
      <c r="L48" s="4">
        <v>6.95</v>
      </c>
      <c r="M48" s="6">
        <f t="shared" si="3"/>
        <v>0.67004232883317272</v>
      </c>
      <c r="N48" s="5">
        <v>10.78</v>
      </c>
      <c r="O48" s="6">
        <f t="shared" si="4"/>
        <v>0.10779999999999999</v>
      </c>
      <c r="P48" s="4">
        <v>7.52</v>
      </c>
      <c r="Q48" s="6">
        <f t="shared" si="5"/>
        <v>0.72499544069431043</v>
      </c>
      <c r="R48" s="5">
        <v>10.54</v>
      </c>
      <c r="S48" s="6">
        <f t="shared" si="6"/>
        <v>0.10539999999999999</v>
      </c>
    </row>
    <row r="49" spans="1:19" x14ac:dyDescent="0.25">
      <c r="A49" t="str">
        <f t="shared" si="7"/>
        <v>Iowa: Des Moines</v>
      </c>
      <c r="B49" t="s">
        <v>102</v>
      </c>
      <c r="C49" t="s">
        <v>103</v>
      </c>
      <c r="D49">
        <v>6497</v>
      </c>
      <c r="E49">
        <v>3371</v>
      </c>
      <c r="F49">
        <v>5.85</v>
      </c>
      <c r="G49" s="6">
        <f t="shared" si="8"/>
        <v>0.56399246383799417</v>
      </c>
      <c r="H49">
        <v>9.9600000000000009</v>
      </c>
      <c r="I49">
        <v>9.9599999999999994E-2</v>
      </c>
      <c r="J49">
        <v>10.24</v>
      </c>
      <c r="K49" s="6">
        <f t="shared" si="2"/>
        <v>0.1024</v>
      </c>
      <c r="L49" s="4">
        <v>6.84</v>
      </c>
      <c r="M49" s="6">
        <f t="shared" si="3"/>
        <v>0.65943734233365481</v>
      </c>
      <c r="N49" s="5">
        <v>10.24</v>
      </c>
      <c r="O49" s="6">
        <f t="shared" si="4"/>
        <v>0.1024</v>
      </c>
      <c r="P49" s="4">
        <v>6.87</v>
      </c>
      <c r="Q49" s="6">
        <f t="shared" si="5"/>
        <v>0.66232961137897783</v>
      </c>
      <c r="R49" s="5">
        <v>9.49</v>
      </c>
      <c r="S49" s="6">
        <f t="shared" si="6"/>
        <v>9.4899999999999998E-2</v>
      </c>
    </row>
    <row r="50" spans="1:19" x14ac:dyDescent="0.25">
      <c r="A50" t="str">
        <f t="shared" si="7"/>
        <v>Kansas: Wichita</v>
      </c>
      <c r="B50" t="s">
        <v>104</v>
      </c>
      <c r="C50" t="s">
        <v>105</v>
      </c>
      <c r="D50">
        <v>4791</v>
      </c>
      <c r="E50">
        <v>4351</v>
      </c>
      <c r="F50">
        <v>7.49</v>
      </c>
      <c r="G50" s="6">
        <f t="shared" si="8"/>
        <v>0.72210317164898752</v>
      </c>
      <c r="H50">
        <v>10.4</v>
      </c>
      <c r="I50">
        <v>0.104</v>
      </c>
      <c r="J50">
        <v>10.33</v>
      </c>
      <c r="K50" s="6">
        <f t="shared" si="2"/>
        <v>0.1033</v>
      </c>
      <c r="L50" s="4">
        <v>8.6300000000000008</v>
      </c>
      <c r="M50" s="6">
        <f t="shared" si="3"/>
        <v>0.83200939537126339</v>
      </c>
      <c r="N50" s="5">
        <v>10.23</v>
      </c>
      <c r="O50" s="6">
        <f t="shared" si="4"/>
        <v>0.1023</v>
      </c>
      <c r="P50" s="4">
        <v>9.36</v>
      </c>
      <c r="Q50" s="6">
        <f t="shared" si="5"/>
        <v>0.90238794214079077</v>
      </c>
      <c r="R50" s="5">
        <v>10.59</v>
      </c>
      <c r="S50" s="6">
        <f t="shared" si="6"/>
        <v>0.10589999999999999</v>
      </c>
    </row>
    <row r="51" spans="1:19" x14ac:dyDescent="0.25">
      <c r="A51" t="str">
        <f t="shared" si="7"/>
        <v>Kentucky: Lexington-Fayette</v>
      </c>
      <c r="B51" t="s">
        <v>106</v>
      </c>
      <c r="C51" t="s">
        <v>107</v>
      </c>
      <c r="D51">
        <v>4783</v>
      </c>
      <c r="E51">
        <v>3754</v>
      </c>
      <c r="F51">
        <v>8.64</v>
      </c>
      <c r="G51" s="6">
        <f t="shared" si="8"/>
        <v>0.8329734850530377</v>
      </c>
      <c r="H51">
        <v>10.34</v>
      </c>
      <c r="I51">
        <v>0.10340000000000001</v>
      </c>
      <c r="J51">
        <v>10.199999999999999</v>
      </c>
      <c r="K51" s="6">
        <f t="shared" si="2"/>
        <v>0.10199999999999999</v>
      </c>
      <c r="L51" s="4">
        <v>8.6300000000000008</v>
      </c>
      <c r="M51" s="6">
        <f t="shared" si="3"/>
        <v>0.83200939537126339</v>
      </c>
      <c r="N51" s="5">
        <v>9.98</v>
      </c>
      <c r="O51" s="6">
        <f t="shared" si="4"/>
        <v>9.98E-2</v>
      </c>
      <c r="P51" s="4">
        <v>9.06</v>
      </c>
      <c r="Q51" s="6">
        <f t="shared" si="5"/>
        <v>0.87346525168756028</v>
      </c>
      <c r="R51" s="5">
        <v>9.85</v>
      </c>
      <c r="S51" s="6">
        <f t="shared" si="6"/>
        <v>9.849999999999999E-2</v>
      </c>
    </row>
    <row r="52" spans="1:19" x14ac:dyDescent="0.25">
      <c r="A52" t="str">
        <f t="shared" si="7"/>
        <v>Kentucky: Louisville</v>
      </c>
      <c r="B52" t="s">
        <v>106</v>
      </c>
      <c r="C52" t="s">
        <v>108</v>
      </c>
      <c r="D52">
        <v>4514</v>
      </c>
      <c r="E52">
        <v>4000</v>
      </c>
      <c r="F52">
        <v>8.64</v>
      </c>
      <c r="G52" s="6">
        <f t="shared" si="8"/>
        <v>0.8329734850530377</v>
      </c>
      <c r="H52">
        <v>10.34</v>
      </c>
      <c r="I52">
        <v>0.10340000000000001</v>
      </c>
      <c r="J52">
        <v>10.199999999999999</v>
      </c>
      <c r="K52" s="6">
        <f t="shared" si="2"/>
        <v>0.10199999999999999</v>
      </c>
      <c r="L52" s="4">
        <v>8.6300000000000008</v>
      </c>
      <c r="M52" s="6">
        <f t="shared" si="3"/>
        <v>0.83200939537126339</v>
      </c>
      <c r="N52" s="5">
        <v>9.98</v>
      </c>
      <c r="O52" s="6">
        <f t="shared" si="4"/>
        <v>9.98E-2</v>
      </c>
      <c r="P52" s="4">
        <v>9.06</v>
      </c>
      <c r="Q52" s="6">
        <f t="shared" si="5"/>
        <v>0.87346525168756028</v>
      </c>
      <c r="R52" s="5">
        <v>9.85</v>
      </c>
      <c r="S52" s="6">
        <f t="shared" si="6"/>
        <v>9.849999999999999E-2</v>
      </c>
    </row>
    <row r="53" spans="1:19" x14ac:dyDescent="0.25">
      <c r="A53" t="str">
        <f t="shared" si="7"/>
        <v>Louisiana: Shreveport</v>
      </c>
      <c r="B53" t="s">
        <v>109</v>
      </c>
      <c r="C53" t="s">
        <v>110</v>
      </c>
      <c r="D53">
        <v>2264</v>
      </c>
      <c r="E53">
        <v>6166</v>
      </c>
      <c r="F53">
        <v>8.3699999999999992</v>
      </c>
      <c r="G53" s="6">
        <f t="shared" si="8"/>
        <v>0.80694306364513013</v>
      </c>
      <c r="H53">
        <v>8.85</v>
      </c>
      <c r="I53">
        <v>8.8499999999999995E-2</v>
      </c>
      <c r="J53">
        <v>8.76</v>
      </c>
      <c r="K53" s="6">
        <f t="shared" si="2"/>
        <v>8.7599999999999997E-2</v>
      </c>
      <c r="L53" s="4">
        <v>8.34</v>
      </c>
      <c r="M53" s="6">
        <f t="shared" si="3"/>
        <v>0.80405079459980711</v>
      </c>
      <c r="N53" s="5">
        <v>8.77</v>
      </c>
      <c r="O53" s="6">
        <f t="shared" si="4"/>
        <v>8.77E-2</v>
      </c>
      <c r="P53" s="4">
        <v>8.99</v>
      </c>
      <c r="Q53" s="6">
        <f t="shared" si="5"/>
        <v>0.86671662391513982</v>
      </c>
      <c r="R53" s="5">
        <v>8.9499999999999993</v>
      </c>
      <c r="S53" s="6">
        <f t="shared" si="6"/>
        <v>8.9499999999999996E-2</v>
      </c>
    </row>
    <row r="54" spans="1:19" x14ac:dyDescent="0.25">
      <c r="A54" t="str">
        <f t="shared" si="7"/>
        <v>Louisiana: Baton Rouge</v>
      </c>
      <c r="B54" t="s">
        <v>109</v>
      </c>
      <c r="C54" t="s">
        <v>111</v>
      </c>
      <c r="D54">
        <v>1669</v>
      </c>
      <c r="E54">
        <v>6845</v>
      </c>
      <c r="F54">
        <v>8.3699999999999992</v>
      </c>
      <c r="G54" s="6">
        <f t="shared" si="8"/>
        <v>0.80694306364513013</v>
      </c>
      <c r="H54">
        <v>8.85</v>
      </c>
      <c r="I54">
        <v>8.8499999999999995E-2</v>
      </c>
      <c r="J54">
        <v>8.76</v>
      </c>
      <c r="K54" s="6">
        <f t="shared" si="2"/>
        <v>8.7599999999999997E-2</v>
      </c>
      <c r="L54" s="4">
        <v>8.34</v>
      </c>
      <c r="M54" s="6">
        <f t="shared" si="3"/>
        <v>0.80405079459980711</v>
      </c>
      <c r="N54" s="5">
        <v>8.77</v>
      </c>
      <c r="O54" s="6">
        <f t="shared" si="4"/>
        <v>8.77E-2</v>
      </c>
      <c r="P54" s="4">
        <v>8.99</v>
      </c>
      <c r="Q54" s="6">
        <f t="shared" si="5"/>
        <v>0.86671662391513982</v>
      </c>
      <c r="R54" s="5">
        <v>8.9499999999999993</v>
      </c>
      <c r="S54" s="6">
        <f t="shared" si="6"/>
        <v>8.9499999999999996E-2</v>
      </c>
    </row>
    <row r="55" spans="1:19" x14ac:dyDescent="0.25">
      <c r="A55" t="str">
        <f t="shared" si="7"/>
        <v>Louisiana: New Orleans</v>
      </c>
      <c r="B55" t="s">
        <v>109</v>
      </c>
      <c r="C55" t="s">
        <v>112</v>
      </c>
      <c r="D55">
        <v>1513</v>
      </c>
      <c r="E55">
        <v>6910</v>
      </c>
      <c r="F55">
        <v>8.3699999999999992</v>
      </c>
      <c r="G55" s="6">
        <f t="shared" si="8"/>
        <v>0.80694306364513013</v>
      </c>
      <c r="H55">
        <v>8.85</v>
      </c>
      <c r="I55">
        <v>8.8499999999999995E-2</v>
      </c>
      <c r="J55">
        <v>8.76</v>
      </c>
      <c r="K55" s="6">
        <f t="shared" si="2"/>
        <v>8.7599999999999997E-2</v>
      </c>
      <c r="L55" s="4">
        <v>8.34</v>
      </c>
      <c r="M55" s="6">
        <f t="shared" si="3"/>
        <v>0.80405079459980711</v>
      </c>
      <c r="N55" s="5">
        <v>8.77</v>
      </c>
      <c r="O55" s="6">
        <f t="shared" si="4"/>
        <v>8.77E-2</v>
      </c>
      <c r="P55" s="4">
        <v>8.99</v>
      </c>
      <c r="Q55" s="6">
        <f t="shared" si="5"/>
        <v>0.86671662391513982</v>
      </c>
      <c r="R55" s="5">
        <v>8.9499999999999993</v>
      </c>
      <c r="S55" s="6">
        <f t="shared" si="6"/>
        <v>8.9499999999999996E-2</v>
      </c>
    </row>
    <row r="56" spans="1:19" x14ac:dyDescent="0.25">
      <c r="A56" t="str">
        <f t="shared" si="7"/>
        <v>Maine: Augusta</v>
      </c>
      <c r="B56" t="s">
        <v>113</v>
      </c>
      <c r="C56" t="s">
        <v>114</v>
      </c>
      <c r="D56">
        <v>7550</v>
      </c>
      <c r="E56">
        <v>2093</v>
      </c>
      <c r="F56">
        <v>11.36</v>
      </c>
      <c r="G56" s="6">
        <f t="shared" si="8"/>
        <v>1.0952058784956606</v>
      </c>
      <c r="H56">
        <v>12.56</v>
      </c>
      <c r="I56">
        <v>0.12559999999999999</v>
      </c>
      <c r="J56">
        <v>12.54</v>
      </c>
      <c r="K56" s="6">
        <f t="shared" si="2"/>
        <v>0.12539999999999998</v>
      </c>
      <c r="L56" s="4">
        <v>13.01</v>
      </c>
      <c r="M56" s="6">
        <f t="shared" si="3"/>
        <v>1.2542806759884282</v>
      </c>
      <c r="N56" s="5">
        <v>12.78</v>
      </c>
      <c r="O56" s="6">
        <f t="shared" si="4"/>
        <v>0.1278</v>
      </c>
      <c r="P56" s="4">
        <v>11.33</v>
      </c>
      <c r="Q56" s="6">
        <f t="shared" si="5"/>
        <v>1.0923136094503376</v>
      </c>
      <c r="R56" s="5">
        <v>12.12</v>
      </c>
      <c r="S56" s="6">
        <f t="shared" si="6"/>
        <v>0.12119999999999999</v>
      </c>
    </row>
    <row r="57" spans="1:19" x14ac:dyDescent="0.25">
      <c r="A57" t="str">
        <f t="shared" si="7"/>
        <v>Maryland: Baltimore</v>
      </c>
      <c r="B57" t="s">
        <v>115</v>
      </c>
      <c r="C57" t="s">
        <v>116</v>
      </c>
      <c r="D57">
        <v>4707</v>
      </c>
      <c r="E57">
        <v>3709</v>
      </c>
      <c r="F57">
        <v>10.62</v>
      </c>
      <c r="G57" s="6">
        <f t="shared" si="8"/>
        <v>1.0238632420443587</v>
      </c>
      <c r="H57">
        <v>9.7200000000000006</v>
      </c>
      <c r="I57">
        <v>9.7199999999999995E-2</v>
      </c>
      <c r="J57">
        <v>9.73</v>
      </c>
      <c r="K57" s="6">
        <f t="shared" si="2"/>
        <v>9.7299999999999998E-2</v>
      </c>
      <c r="L57" s="4">
        <v>9.57</v>
      </c>
      <c r="M57" s="6">
        <f t="shared" si="3"/>
        <v>0.92263382545805206</v>
      </c>
      <c r="N57" s="5">
        <v>9.9700000000000006</v>
      </c>
      <c r="O57" s="6">
        <f t="shared" si="4"/>
        <v>9.9700000000000011E-2</v>
      </c>
      <c r="P57" s="4">
        <v>10.27</v>
      </c>
      <c r="Q57" s="6">
        <f t="shared" si="5"/>
        <v>0.99012010318225652</v>
      </c>
      <c r="R57" s="5">
        <v>10.75</v>
      </c>
      <c r="S57" s="6">
        <f t="shared" si="6"/>
        <v>0.1075</v>
      </c>
    </row>
    <row r="58" spans="1:19" x14ac:dyDescent="0.25">
      <c r="A58" t="str">
        <f t="shared" si="7"/>
        <v>Massachusetts: Worcester</v>
      </c>
      <c r="B58" t="s">
        <v>117</v>
      </c>
      <c r="C58" t="s">
        <v>118</v>
      </c>
      <c r="D58">
        <v>6979</v>
      </c>
      <c r="E58">
        <v>2203</v>
      </c>
      <c r="F58">
        <v>11.2</v>
      </c>
      <c r="G58" s="6">
        <f t="shared" si="8"/>
        <v>1.0797804435872711</v>
      </c>
      <c r="H58">
        <v>16.03</v>
      </c>
      <c r="I58">
        <v>0.1603</v>
      </c>
      <c r="J58">
        <v>15.99</v>
      </c>
      <c r="K58" s="6">
        <f t="shared" si="2"/>
        <v>0.15990000000000001</v>
      </c>
      <c r="L58" s="4">
        <v>12.17</v>
      </c>
      <c r="M58" s="6">
        <f t="shared" si="3"/>
        <v>1.1732971427193828</v>
      </c>
      <c r="N58" s="5">
        <v>9.9700000000000006</v>
      </c>
      <c r="O58" s="6">
        <f t="shared" si="4"/>
        <v>9.9700000000000011E-2</v>
      </c>
      <c r="P58" s="4">
        <v>10.16</v>
      </c>
      <c r="Q58" s="6">
        <f t="shared" si="5"/>
        <v>0.97951511668273883</v>
      </c>
      <c r="R58" s="5">
        <v>15.93</v>
      </c>
      <c r="S58" s="6">
        <f t="shared" si="6"/>
        <v>0.1593</v>
      </c>
    </row>
    <row r="59" spans="1:19" x14ac:dyDescent="0.25">
      <c r="A59" t="str">
        <f t="shared" si="7"/>
        <v>Massachusetts: Boston</v>
      </c>
      <c r="B59" t="s">
        <v>117</v>
      </c>
      <c r="C59" t="s">
        <v>119</v>
      </c>
      <c r="D59">
        <v>5641</v>
      </c>
      <c r="E59">
        <v>2897</v>
      </c>
      <c r="F59">
        <v>11.2</v>
      </c>
      <c r="G59" s="6">
        <f t="shared" si="8"/>
        <v>1.0797804435872711</v>
      </c>
      <c r="H59">
        <v>16.03</v>
      </c>
      <c r="I59">
        <v>0.1603</v>
      </c>
      <c r="J59">
        <v>15.99</v>
      </c>
      <c r="K59" s="6">
        <f t="shared" si="2"/>
        <v>0.15990000000000001</v>
      </c>
      <c r="L59" s="4">
        <v>12.17</v>
      </c>
      <c r="M59" s="6">
        <f t="shared" si="3"/>
        <v>1.1732971427193828</v>
      </c>
      <c r="N59" s="5">
        <v>9.9700000000000006</v>
      </c>
      <c r="O59" s="6">
        <f t="shared" si="4"/>
        <v>9.9700000000000011E-2</v>
      </c>
      <c r="P59" s="4">
        <v>10.16</v>
      </c>
      <c r="Q59" s="6">
        <f t="shared" si="5"/>
        <v>0.97951511668273883</v>
      </c>
      <c r="R59" s="5">
        <v>15.93</v>
      </c>
      <c r="S59" s="6">
        <f t="shared" si="6"/>
        <v>0.1593</v>
      </c>
    </row>
    <row r="60" spans="1:19" x14ac:dyDescent="0.25">
      <c r="A60" t="str">
        <f t="shared" si="7"/>
        <v>Michigan: Grand Rapids</v>
      </c>
      <c r="B60" t="s">
        <v>120</v>
      </c>
      <c r="C60" t="s">
        <v>121</v>
      </c>
      <c r="D60">
        <v>6973</v>
      </c>
      <c r="E60">
        <v>2537</v>
      </c>
      <c r="F60">
        <v>6.86</v>
      </c>
      <c r="G60" s="6">
        <f t="shared" si="8"/>
        <v>0.66136552169720353</v>
      </c>
      <c r="H60">
        <v>11.71</v>
      </c>
      <c r="I60">
        <v>0.1171</v>
      </c>
      <c r="J60">
        <v>11.77</v>
      </c>
      <c r="K60" s="6">
        <f t="shared" si="2"/>
        <v>0.1177</v>
      </c>
      <c r="L60" s="4">
        <v>6.83</v>
      </c>
      <c r="M60" s="6">
        <f t="shared" si="3"/>
        <v>0.6584732526518805</v>
      </c>
      <c r="N60" s="5">
        <v>11.42</v>
      </c>
      <c r="O60" s="6">
        <f t="shared" si="4"/>
        <v>0.1142</v>
      </c>
      <c r="P60" s="4">
        <v>7.02</v>
      </c>
      <c r="Q60" s="6">
        <f t="shared" si="5"/>
        <v>0.67679095660559307</v>
      </c>
      <c r="R60" s="5">
        <v>11</v>
      </c>
      <c r="S60" s="6">
        <f t="shared" si="6"/>
        <v>0.11</v>
      </c>
    </row>
    <row r="61" spans="1:19" x14ac:dyDescent="0.25">
      <c r="A61" t="str">
        <f t="shared" si="7"/>
        <v>Michigan: Detroit</v>
      </c>
      <c r="B61" t="s">
        <v>120</v>
      </c>
      <c r="C61" t="s">
        <v>122</v>
      </c>
      <c r="D61">
        <v>6167</v>
      </c>
      <c r="E61">
        <v>3046</v>
      </c>
      <c r="F61">
        <v>6.86</v>
      </c>
      <c r="G61" s="6">
        <f t="shared" si="8"/>
        <v>0.66136552169720353</v>
      </c>
      <c r="H61">
        <v>11.71</v>
      </c>
      <c r="I61">
        <v>0.1171</v>
      </c>
      <c r="J61">
        <v>11.77</v>
      </c>
      <c r="K61" s="6">
        <f t="shared" si="2"/>
        <v>0.1177</v>
      </c>
      <c r="L61" s="4">
        <v>6.83</v>
      </c>
      <c r="M61" s="6">
        <f t="shared" si="3"/>
        <v>0.6584732526518805</v>
      </c>
      <c r="N61" s="5">
        <v>11.42</v>
      </c>
      <c r="O61" s="6">
        <f t="shared" si="4"/>
        <v>0.1142</v>
      </c>
      <c r="P61" s="4">
        <v>7.02</v>
      </c>
      <c r="Q61" s="6">
        <f t="shared" si="5"/>
        <v>0.67679095660559307</v>
      </c>
      <c r="R61" s="5">
        <v>11</v>
      </c>
      <c r="S61" s="6">
        <f t="shared" si="6"/>
        <v>0.11</v>
      </c>
    </row>
    <row r="62" spans="1:19" x14ac:dyDescent="0.25">
      <c r="A62" t="str">
        <f t="shared" si="7"/>
        <v>Minnesota: Minneapolis</v>
      </c>
      <c r="B62" t="s">
        <v>123</v>
      </c>
      <c r="C62" t="s">
        <v>124</v>
      </c>
      <c r="D62">
        <v>7981</v>
      </c>
      <c r="E62">
        <v>2680</v>
      </c>
      <c r="F62">
        <v>6.39</v>
      </c>
      <c r="G62" s="6">
        <f t="shared" si="8"/>
        <v>0.61605330665380909</v>
      </c>
      <c r="H62">
        <v>10.43</v>
      </c>
      <c r="I62">
        <v>0.1043</v>
      </c>
      <c r="J62">
        <v>10.57</v>
      </c>
      <c r="K62" s="6">
        <f t="shared" si="2"/>
        <v>0.1057</v>
      </c>
      <c r="L62" s="4">
        <v>7.08</v>
      </c>
      <c r="M62" s="6">
        <f t="shared" si="3"/>
        <v>0.68257549469623924</v>
      </c>
      <c r="N62" s="5">
        <v>10.47</v>
      </c>
      <c r="O62" s="6">
        <f t="shared" si="4"/>
        <v>0.1047</v>
      </c>
      <c r="P62" s="4">
        <v>6.8</v>
      </c>
      <c r="Q62" s="6">
        <f t="shared" si="5"/>
        <v>0.65558098360655737</v>
      </c>
      <c r="R62" s="5">
        <v>10.48</v>
      </c>
      <c r="S62" s="6">
        <f t="shared" si="6"/>
        <v>0.1048</v>
      </c>
    </row>
    <row r="63" spans="1:19" x14ac:dyDescent="0.25">
      <c r="A63" t="str">
        <f t="shared" si="7"/>
        <v>Minnesota: St. Paul</v>
      </c>
      <c r="B63" t="s">
        <v>123</v>
      </c>
      <c r="C63" t="s">
        <v>125</v>
      </c>
      <c r="D63">
        <v>7981</v>
      </c>
      <c r="E63">
        <v>2680</v>
      </c>
      <c r="F63">
        <v>6.39</v>
      </c>
      <c r="G63" s="6">
        <f t="shared" si="8"/>
        <v>0.61605330665380909</v>
      </c>
      <c r="H63">
        <v>10.43</v>
      </c>
      <c r="I63">
        <v>0.1043</v>
      </c>
      <c r="J63">
        <v>10.57</v>
      </c>
      <c r="K63" s="6">
        <f t="shared" si="2"/>
        <v>0.1057</v>
      </c>
      <c r="L63" s="4">
        <v>7.08</v>
      </c>
      <c r="M63" s="6">
        <f t="shared" si="3"/>
        <v>0.68257549469623924</v>
      </c>
      <c r="N63" s="5">
        <v>10.47</v>
      </c>
      <c r="O63" s="6">
        <f t="shared" si="4"/>
        <v>0.1047</v>
      </c>
      <c r="P63" s="4">
        <v>6.8</v>
      </c>
      <c r="Q63" s="6">
        <f t="shared" si="5"/>
        <v>0.65558098360655737</v>
      </c>
      <c r="R63" s="5">
        <v>10.48</v>
      </c>
      <c r="S63" s="6">
        <f t="shared" si="6"/>
        <v>0.1048</v>
      </c>
    </row>
    <row r="64" spans="1:19" x14ac:dyDescent="0.25">
      <c r="A64" t="str">
        <f t="shared" si="7"/>
        <v>Mississippi: Jackson</v>
      </c>
      <c r="B64" t="s">
        <v>126</v>
      </c>
      <c r="C64" t="s">
        <v>127</v>
      </c>
      <c r="D64">
        <v>2467</v>
      </c>
      <c r="E64">
        <v>5900</v>
      </c>
      <c r="F64">
        <v>8.67</v>
      </c>
      <c r="G64" s="6">
        <f t="shared" si="8"/>
        <v>0.83586575409836072</v>
      </c>
      <c r="H64">
        <v>10.38</v>
      </c>
      <c r="I64">
        <v>0.1038</v>
      </c>
      <c r="J64">
        <v>10.47</v>
      </c>
      <c r="K64" s="6">
        <f t="shared" si="2"/>
        <v>0.1047</v>
      </c>
      <c r="L64" s="4">
        <v>8.5299999999999994</v>
      </c>
      <c r="M64" s="6">
        <f t="shared" si="3"/>
        <v>0.82236849855351968</v>
      </c>
      <c r="N64" s="5">
        <v>10.54</v>
      </c>
      <c r="O64" s="6">
        <f t="shared" si="4"/>
        <v>0.10539999999999999</v>
      </c>
      <c r="P64" s="4">
        <v>8.82</v>
      </c>
      <c r="Q64" s="6">
        <f t="shared" si="5"/>
        <v>0.85032709932497597</v>
      </c>
      <c r="R64" s="5">
        <v>10.17</v>
      </c>
      <c r="S64" s="6">
        <f t="shared" si="6"/>
        <v>0.1017</v>
      </c>
    </row>
    <row r="65" spans="1:19" x14ac:dyDescent="0.25">
      <c r="A65" t="str">
        <f t="shared" si="7"/>
        <v>Missouri: Kansas City</v>
      </c>
      <c r="B65" t="s">
        <v>128</v>
      </c>
      <c r="C65" t="s">
        <v>129</v>
      </c>
      <c r="D65">
        <v>5393</v>
      </c>
      <c r="E65">
        <v>3852</v>
      </c>
      <c r="F65">
        <v>7.35</v>
      </c>
      <c r="G65" s="6">
        <f t="shared" si="8"/>
        <v>0.70860591610414658</v>
      </c>
      <c r="H65">
        <v>8.93</v>
      </c>
      <c r="I65">
        <v>8.9300000000000004E-2</v>
      </c>
      <c r="J65">
        <v>8.77</v>
      </c>
      <c r="K65" s="6">
        <f t="shared" si="2"/>
        <v>8.77E-2</v>
      </c>
      <c r="L65" s="4">
        <v>7.68</v>
      </c>
      <c r="M65" s="6">
        <f t="shared" si="3"/>
        <v>0.74042087560270009</v>
      </c>
      <c r="N65" s="5">
        <v>8.9</v>
      </c>
      <c r="O65" s="6">
        <f t="shared" si="4"/>
        <v>8.900000000000001E-2</v>
      </c>
      <c r="P65" s="4">
        <v>8.44</v>
      </c>
      <c r="Q65" s="6">
        <f t="shared" si="5"/>
        <v>0.8136916914175506</v>
      </c>
      <c r="R65" s="5">
        <v>9.4700000000000006</v>
      </c>
      <c r="S65" s="6">
        <f t="shared" si="6"/>
        <v>9.4700000000000006E-2</v>
      </c>
    </row>
    <row r="66" spans="1:19" x14ac:dyDescent="0.25">
      <c r="A66" t="str">
        <f t="shared" si="7"/>
        <v>Missouri: St. Louis</v>
      </c>
      <c r="B66" t="s">
        <v>128</v>
      </c>
      <c r="C66" t="s">
        <v>130</v>
      </c>
      <c r="D66">
        <v>4758</v>
      </c>
      <c r="E66">
        <v>4283</v>
      </c>
      <c r="F66">
        <v>7.35</v>
      </c>
      <c r="G66" s="6">
        <f t="shared" si="8"/>
        <v>0.70860591610414658</v>
      </c>
      <c r="H66">
        <v>8.93</v>
      </c>
      <c r="I66">
        <v>8.9300000000000004E-2</v>
      </c>
      <c r="J66">
        <v>8.77</v>
      </c>
      <c r="K66" s="6">
        <f t="shared" si="2"/>
        <v>8.77E-2</v>
      </c>
      <c r="L66" s="4">
        <v>7.68</v>
      </c>
      <c r="M66" s="6">
        <f t="shared" si="3"/>
        <v>0.74042087560270009</v>
      </c>
      <c r="N66" s="5">
        <v>8.9</v>
      </c>
      <c r="O66" s="6">
        <f t="shared" si="4"/>
        <v>8.900000000000001E-2</v>
      </c>
      <c r="P66" s="4">
        <v>8.44</v>
      </c>
      <c r="Q66" s="6">
        <f t="shared" si="5"/>
        <v>0.8136916914175506</v>
      </c>
      <c r="R66" s="5">
        <v>9.4700000000000006</v>
      </c>
      <c r="S66" s="6">
        <f t="shared" si="6"/>
        <v>9.4700000000000006E-2</v>
      </c>
    </row>
    <row r="67" spans="1:19" x14ac:dyDescent="0.25">
      <c r="A67" t="str">
        <f t="shared" ref="A67:A98" si="9">B67&amp;": "&amp;C67</f>
        <v>Montana: Helena</v>
      </c>
      <c r="B67" t="s">
        <v>131</v>
      </c>
      <c r="C67" t="s">
        <v>132</v>
      </c>
      <c r="D67">
        <v>8031</v>
      </c>
      <c r="E67">
        <v>1922</v>
      </c>
      <c r="F67">
        <v>6.98</v>
      </c>
      <c r="G67" s="6">
        <f t="shared" ref="G67:G98" si="10">F67/1037000*99976.1</f>
        <v>0.67293459787849574</v>
      </c>
      <c r="H67">
        <v>10.51</v>
      </c>
      <c r="I67">
        <v>0.1051</v>
      </c>
      <c r="J67">
        <v>10.57</v>
      </c>
      <c r="K67" s="6">
        <f t="shared" si="2"/>
        <v>0.1057</v>
      </c>
      <c r="L67" s="4">
        <v>7.09</v>
      </c>
      <c r="M67" s="6">
        <f t="shared" si="3"/>
        <v>0.68353958437801354</v>
      </c>
      <c r="N67" s="5">
        <v>10.49</v>
      </c>
      <c r="O67" s="6">
        <f t="shared" si="4"/>
        <v>0.10490000000000001</v>
      </c>
      <c r="P67" s="4">
        <v>7.42</v>
      </c>
      <c r="Q67" s="6">
        <f t="shared" si="5"/>
        <v>0.71535454387656705</v>
      </c>
      <c r="R67" s="5">
        <v>10.119999999999999</v>
      </c>
      <c r="S67" s="6">
        <f t="shared" si="6"/>
        <v>0.1012</v>
      </c>
    </row>
    <row r="68" spans="1:19" x14ac:dyDescent="0.25">
      <c r="A68" t="str">
        <f t="shared" si="9"/>
        <v>Nebraska: Omaha</v>
      </c>
      <c r="B68" t="s">
        <v>133</v>
      </c>
      <c r="C68" t="s">
        <v>134</v>
      </c>
      <c r="D68">
        <v>6300</v>
      </c>
      <c r="E68">
        <v>3398</v>
      </c>
      <c r="F68">
        <v>5.46</v>
      </c>
      <c r="G68" s="6">
        <f t="shared" si="10"/>
        <v>0.52639296624879461</v>
      </c>
      <c r="H68">
        <v>8.89</v>
      </c>
      <c r="I68">
        <v>8.8900000000000007E-2</v>
      </c>
      <c r="J68">
        <v>9.09</v>
      </c>
      <c r="K68" s="6">
        <f t="shared" ref="K68:K123" si="11">J68/100</f>
        <v>9.0899999999999995E-2</v>
      </c>
      <c r="L68" s="4">
        <v>6.28</v>
      </c>
      <c r="M68" s="6">
        <f t="shared" ref="M68:M123" si="12">L68/1037000*99976.1</f>
        <v>0.60544832015429129</v>
      </c>
      <c r="N68" s="5">
        <v>8.98</v>
      </c>
      <c r="O68" s="6">
        <f t="shared" ref="O68:O123" si="13">N68/100</f>
        <v>8.9800000000000005E-2</v>
      </c>
      <c r="P68" s="4">
        <v>6.37</v>
      </c>
      <c r="Q68" s="6">
        <f t="shared" ref="Q68:Q123" si="14">P68/1037000*99976.1</f>
        <v>0.61412512729026048</v>
      </c>
      <c r="R68" s="5">
        <v>8.85</v>
      </c>
      <c r="S68" s="6">
        <f t="shared" ref="S68:S123" si="15">R68/100</f>
        <v>8.8499999999999995E-2</v>
      </c>
    </row>
    <row r="69" spans="1:19" x14ac:dyDescent="0.25">
      <c r="A69" t="str">
        <f t="shared" si="9"/>
        <v>Nebraska: Lincoln</v>
      </c>
      <c r="B69" t="s">
        <v>133</v>
      </c>
      <c r="C69" t="s">
        <v>135</v>
      </c>
      <c r="D69">
        <v>6278</v>
      </c>
      <c r="E69">
        <v>3455</v>
      </c>
      <c r="F69">
        <v>5.46</v>
      </c>
      <c r="G69" s="6">
        <f t="shared" si="10"/>
        <v>0.52639296624879461</v>
      </c>
      <c r="H69">
        <v>8.89</v>
      </c>
      <c r="I69">
        <v>8.8900000000000007E-2</v>
      </c>
      <c r="J69">
        <v>9.09</v>
      </c>
      <c r="K69" s="6">
        <f t="shared" si="11"/>
        <v>9.0899999999999995E-2</v>
      </c>
      <c r="L69" s="4">
        <v>6.28</v>
      </c>
      <c r="M69" s="6">
        <f t="shared" si="12"/>
        <v>0.60544832015429129</v>
      </c>
      <c r="N69" s="5">
        <v>8.98</v>
      </c>
      <c r="O69" s="6">
        <f t="shared" si="13"/>
        <v>8.9800000000000005E-2</v>
      </c>
      <c r="P69" s="4">
        <v>6.37</v>
      </c>
      <c r="Q69" s="6">
        <f t="shared" si="14"/>
        <v>0.61412512729026048</v>
      </c>
      <c r="R69" s="5">
        <v>8.85</v>
      </c>
      <c r="S69" s="6">
        <f t="shared" si="15"/>
        <v>8.8499999999999995E-2</v>
      </c>
    </row>
    <row r="70" spans="1:19" x14ac:dyDescent="0.25">
      <c r="A70" t="str">
        <f t="shared" si="9"/>
        <v>Nevada: Reno</v>
      </c>
      <c r="B70" t="s">
        <v>136</v>
      </c>
      <c r="C70" t="s">
        <v>137</v>
      </c>
      <c r="D70">
        <v>5674</v>
      </c>
      <c r="E70">
        <v>2504</v>
      </c>
      <c r="F70">
        <v>7.25</v>
      </c>
      <c r="G70" s="6">
        <f t="shared" si="10"/>
        <v>0.69896501928640309</v>
      </c>
      <c r="H70">
        <v>7.4</v>
      </c>
      <c r="I70">
        <v>7.3999999999999996E-2</v>
      </c>
      <c r="J70">
        <v>7.58</v>
      </c>
      <c r="K70" s="6">
        <f t="shared" si="11"/>
        <v>7.5800000000000006E-2</v>
      </c>
      <c r="L70" s="4">
        <v>6.49</v>
      </c>
      <c r="M70" s="6">
        <f t="shared" si="12"/>
        <v>0.62569420347155258</v>
      </c>
      <c r="N70" s="5">
        <v>7.98</v>
      </c>
      <c r="O70" s="6">
        <f t="shared" si="13"/>
        <v>7.980000000000001E-2</v>
      </c>
      <c r="P70" s="4">
        <v>5.71</v>
      </c>
      <c r="Q70" s="6">
        <f t="shared" si="14"/>
        <v>0.55049520829315335</v>
      </c>
      <c r="R70" s="5">
        <v>7.96</v>
      </c>
      <c r="S70" s="6">
        <f t="shared" si="15"/>
        <v>7.9600000000000004E-2</v>
      </c>
    </row>
    <row r="71" spans="1:19" x14ac:dyDescent="0.25">
      <c r="A71" t="str">
        <f t="shared" si="9"/>
        <v>Nevada: Las Vegas</v>
      </c>
      <c r="B71" t="s">
        <v>136</v>
      </c>
      <c r="C71" t="s">
        <v>138</v>
      </c>
      <c r="D71">
        <v>2407</v>
      </c>
      <c r="E71">
        <v>6745</v>
      </c>
      <c r="F71">
        <v>7.25</v>
      </c>
      <c r="G71" s="6">
        <f t="shared" si="10"/>
        <v>0.69896501928640309</v>
      </c>
      <c r="H71">
        <v>7.4</v>
      </c>
      <c r="I71">
        <v>7.3999999999999996E-2</v>
      </c>
      <c r="J71">
        <v>7.58</v>
      </c>
      <c r="K71" s="6">
        <f t="shared" si="11"/>
        <v>7.5800000000000006E-2</v>
      </c>
      <c r="L71" s="4">
        <v>6.49</v>
      </c>
      <c r="M71" s="6">
        <f t="shared" si="12"/>
        <v>0.62569420347155258</v>
      </c>
      <c r="N71" s="5">
        <v>7.98</v>
      </c>
      <c r="O71" s="6">
        <f t="shared" si="13"/>
        <v>7.980000000000001E-2</v>
      </c>
      <c r="P71" s="4">
        <v>5.71</v>
      </c>
      <c r="Q71" s="6">
        <f t="shared" si="14"/>
        <v>0.55049520829315335</v>
      </c>
      <c r="R71" s="5">
        <v>7.96</v>
      </c>
      <c r="S71" s="6">
        <f t="shared" si="15"/>
        <v>7.9600000000000004E-2</v>
      </c>
    </row>
    <row r="72" spans="1:19" x14ac:dyDescent="0.25">
      <c r="A72" t="str">
        <f t="shared" si="9"/>
        <v>New Hampshire: Concord</v>
      </c>
      <c r="B72" t="s">
        <v>139</v>
      </c>
      <c r="C72" t="s">
        <v>140</v>
      </c>
      <c r="D72">
        <v>7554</v>
      </c>
      <c r="E72">
        <v>2087</v>
      </c>
      <c r="F72">
        <v>11.29</v>
      </c>
      <c r="G72" s="6">
        <f t="shared" si="10"/>
        <v>1.0884572507232402</v>
      </c>
      <c r="H72">
        <v>15.41</v>
      </c>
      <c r="I72">
        <v>0.15409999999999999</v>
      </c>
      <c r="J72">
        <v>15.4</v>
      </c>
      <c r="K72" s="6">
        <f t="shared" si="11"/>
        <v>0.154</v>
      </c>
      <c r="L72" s="4">
        <v>12.48</v>
      </c>
      <c r="M72" s="6">
        <f t="shared" si="12"/>
        <v>1.2031839228543879</v>
      </c>
      <c r="N72" s="5">
        <v>15.94</v>
      </c>
      <c r="O72" s="6">
        <f t="shared" si="13"/>
        <v>0.15939999999999999</v>
      </c>
      <c r="P72" s="4">
        <v>11.71</v>
      </c>
      <c r="Q72" s="6">
        <f t="shared" si="14"/>
        <v>1.128949017357763</v>
      </c>
      <c r="R72" s="5">
        <v>14.81</v>
      </c>
      <c r="S72" s="6">
        <f t="shared" si="15"/>
        <v>0.14810000000000001</v>
      </c>
    </row>
    <row r="73" spans="1:19" x14ac:dyDescent="0.25">
      <c r="A73" t="str">
        <f t="shared" si="9"/>
        <v>New Jersey: Newark</v>
      </c>
      <c r="B73" t="s">
        <v>141</v>
      </c>
      <c r="C73" t="s">
        <v>142</v>
      </c>
      <c r="D73">
        <v>4888</v>
      </c>
      <c r="E73">
        <v>3748</v>
      </c>
      <c r="F73">
        <v>8.7899999999999991</v>
      </c>
      <c r="G73" s="6">
        <f t="shared" si="10"/>
        <v>0.84743483027965283</v>
      </c>
      <c r="H73">
        <v>12.35</v>
      </c>
      <c r="I73">
        <v>0.1235</v>
      </c>
      <c r="J73">
        <v>12.44</v>
      </c>
      <c r="K73" s="6">
        <f t="shared" si="11"/>
        <v>0.1244</v>
      </c>
      <c r="L73" s="4">
        <v>9.08</v>
      </c>
      <c r="M73" s="6">
        <f t="shared" si="12"/>
        <v>0.87539343105110912</v>
      </c>
      <c r="N73" s="5">
        <v>12.27</v>
      </c>
      <c r="O73" s="6">
        <f t="shared" si="13"/>
        <v>0.12269999999999999</v>
      </c>
      <c r="P73" s="4">
        <v>9.14</v>
      </c>
      <c r="Q73" s="6">
        <f t="shared" si="14"/>
        <v>0.88117796914175517</v>
      </c>
      <c r="R73" s="5">
        <v>12.28</v>
      </c>
      <c r="S73" s="6">
        <f t="shared" si="15"/>
        <v>0.12279999999999999</v>
      </c>
    </row>
    <row r="74" spans="1:19" x14ac:dyDescent="0.25">
      <c r="A74" t="str">
        <f t="shared" si="9"/>
        <v>New Mexico: Albuquerque</v>
      </c>
      <c r="B74" t="s">
        <v>143</v>
      </c>
      <c r="C74" t="s">
        <v>144</v>
      </c>
      <c r="D74">
        <v>4425</v>
      </c>
      <c r="E74">
        <v>3908</v>
      </c>
      <c r="F74">
        <v>4.76</v>
      </c>
      <c r="G74" s="6">
        <f t="shared" si="10"/>
        <v>0.45890668852459016</v>
      </c>
      <c r="H74">
        <v>10.28</v>
      </c>
      <c r="I74">
        <v>0.1028</v>
      </c>
      <c r="J74">
        <v>10.43</v>
      </c>
      <c r="K74" s="6">
        <f t="shared" si="11"/>
        <v>0.1043</v>
      </c>
      <c r="L74" s="4">
        <v>5.57</v>
      </c>
      <c r="M74" s="6">
        <f t="shared" si="12"/>
        <v>0.53699795274831252</v>
      </c>
      <c r="N74" s="5">
        <v>9.94</v>
      </c>
      <c r="O74" s="6">
        <f t="shared" si="13"/>
        <v>9.9399999999999988E-2</v>
      </c>
      <c r="P74" s="4">
        <v>6.59</v>
      </c>
      <c r="Q74" s="6">
        <f t="shared" si="14"/>
        <v>0.63533510028929607</v>
      </c>
      <c r="R74" s="5">
        <v>10.19</v>
      </c>
      <c r="S74" s="6">
        <f t="shared" si="15"/>
        <v>0.10189999999999999</v>
      </c>
    </row>
    <row r="75" spans="1:19" x14ac:dyDescent="0.25">
      <c r="A75" t="str">
        <f t="shared" si="9"/>
        <v>New York: Buffalo</v>
      </c>
      <c r="B75" t="s">
        <v>145</v>
      </c>
      <c r="C75" t="s">
        <v>146</v>
      </c>
      <c r="D75">
        <v>6747</v>
      </c>
      <c r="E75">
        <v>2468</v>
      </c>
      <c r="F75">
        <v>6.8</v>
      </c>
      <c r="G75" s="6">
        <f t="shared" si="10"/>
        <v>0.65558098360655737</v>
      </c>
      <c r="H75">
        <v>14.56</v>
      </c>
      <c r="I75">
        <v>0.14560000000000001</v>
      </c>
      <c r="J75">
        <v>14.54</v>
      </c>
      <c r="K75" s="6">
        <f t="shared" si="11"/>
        <v>0.1454</v>
      </c>
      <c r="L75" s="4">
        <v>7.36</v>
      </c>
      <c r="M75" s="6">
        <f t="shared" si="12"/>
        <v>0.709570005785921</v>
      </c>
      <c r="N75" s="5">
        <v>14.06</v>
      </c>
      <c r="O75" s="6">
        <f t="shared" si="13"/>
        <v>0.1406</v>
      </c>
      <c r="P75" s="4">
        <v>6.87</v>
      </c>
      <c r="Q75" s="6">
        <f t="shared" si="14"/>
        <v>0.66232961137897783</v>
      </c>
      <c r="R75" s="5">
        <v>14.75</v>
      </c>
      <c r="S75" s="6">
        <f t="shared" si="15"/>
        <v>0.14749999999999999</v>
      </c>
    </row>
    <row r="76" spans="1:19" x14ac:dyDescent="0.25">
      <c r="A76" t="str">
        <f t="shared" si="9"/>
        <v>New York: Rochester</v>
      </c>
      <c r="B76" t="s">
        <v>145</v>
      </c>
      <c r="C76" t="s">
        <v>147</v>
      </c>
      <c r="D76">
        <v>6734</v>
      </c>
      <c r="E76">
        <v>2406</v>
      </c>
      <c r="F76">
        <v>6.8</v>
      </c>
      <c r="G76" s="6">
        <f t="shared" si="10"/>
        <v>0.65558098360655737</v>
      </c>
      <c r="H76">
        <v>14.56</v>
      </c>
      <c r="I76">
        <v>0.14560000000000001</v>
      </c>
      <c r="J76">
        <v>14.54</v>
      </c>
      <c r="K76" s="6">
        <f t="shared" si="11"/>
        <v>0.1454</v>
      </c>
      <c r="L76" s="4">
        <v>7.36</v>
      </c>
      <c r="M76" s="6">
        <f t="shared" si="12"/>
        <v>0.709570005785921</v>
      </c>
      <c r="N76" s="5">
        <v>14.06</v>
      </c>
      <c r="O76" s="6">
        <f t="shared" si="13"/>
        <v>0.1406</v>
      </c>
      <c r="P76" s="4">
        <v>6.87</v>
      </c>
      <c r="Q76" s="6">
        <f t="shared" si="14"/>
        <v>0.66232961137897783</v>
      </c>
      <c r="R76" s="5">
        <v>14.75</v>
      </c>
      <c r="S76" s="6">
        <f t="shared" si="15"/>
        <v>0.14749999999999999</v>
      </c>
    </row>
    <row r="77" spans="1:19" x14ac:dyDescent="0.25">
      <c r="A77" t="str">
        <f t="shared" si="9"/>
        <v>New York: New York</v>
      </c>
      <c r="B77" t="s">
        <v>145</v>
      </c>
      <c r="C77" t="s">
        <v>145</v>
      </c>
      <c r="D77">
        <v>4805</v>
      </c>
      <c r="E77">
        <v>3634</v>
      </c>
      <c r="F77">
        <v>6.8</v>
      </c>
      <c r="G77" s="6">
        <f t="shared" si="10"/>
        <v>0.65558098360655737</v>
      </c>
      <c r="H77">
        <v>14.56</v>
      </c>
      <c r="I77">
        <v>0.14560000000000001</v>
      </c>
      <c r="J77">
        <v>14.54</v>
      </c>
      <c r="K77" s="6">
        <f t="shared" si="11"/>
        <v>0.1454</v>
      </c>
      <c r="L77" s="4">
        <v>7.36</v>
      </c>
      <c r="M77" s="6">
        <f t="shared" si="12"/>
        <v>0.709570005785921</v>
      </c>
      <c r="N77" s="5">
        <v>14.06</v>
      </c>
      <c r="O77" s="6">
        <f t="shared" si="13"/>
        <v>0.1406</v>
      </c>
      <c r="P77" s="4">
        <v>6.87</v>
      </c>
      <c r="Q77" s="6">
        <f t="shared" si="14"/>
        <v>0.66232961137897783</v>
      </c>
      <c r="R77" s="5">
        <v>14.75</v>
      </c>
      <c r="S77" s="6">
        <f t="shared" si="15"/>
        <v>0.14749999999999999</v>
      </c>
    </row>
    <row r="78" spans="1:19" x14ac:dyDescent="0.25">
      <c r="A78" t="str">
        <f t="shared" si="9"/>
        <v>North Carolina: Durham</v>
      </c>
      <c r="B78" t="s">
        <v>148</v>
      </c>
      <c r="C78" t="s">
        <v>149</v>
      </c>
      <c r="D78">
        <v>3867</v>
      </c>
      <c r="E78">
        <v>4159</v>
      </c>
      <c r="F78">
        <v>9.01</v>
      </c>
      <c r="G78" s="6">
        <f t="shared" si="10"/>
        <v>0.86864480327868843</v>
      </c>
      <c r="H78">
        <v>8.69</v>
      </c>
      <c r="I78">
        <v>8.6900000000000005E-2</v>
      </c>
      <c r="J78">
        <v>8.7799999999999994</v>
      </c>
      <c r="K78" s="6">
        <f t="shared" si="11"/>
        <v>8.7799999999999989E-2</v>
      </c>
      <c r="L78" s="4">
        <v>8.48</v>
      </c>
      <c r="M78" s="6">
        <f t="shared" si="12"/>
        <v>0.81754805014464804</v>
      </c>
      <c r="N78" s="5">
        <v>8.86</v>
      </c>
      <c r="O78" s="6">
        <f t="shared" si="13"/>
        <v>8.8599999999999998E-2</v>
      </c>
      <c r="P78" s="4">
        <v>8.92</v>
      </c>
      <c r="Q78" s="6">
        <f t="shared" si="14"/>
        <v>0.85996799614271935</v>
      </c>
      <c r="R78" s="5">
        <v>8.44</v>
      </c>
      <c r="S78" s="6">
        <f t="shared" si="15"/>
        <v>8.4399999999999989E-2</v>
      </c>
    </row>
    <row r="79" spans="1:19" x14ac:dyDescent="0.25">
      <c r="A79" t="str">
        <f t="shared" si="9"/>
        <v>North Carolina: Greensboro</v>
      </c>
      <c r="B79" t="s">
        <v>148</v>
      </c>
      <c r="C79" t="s">
        <v>150</v>
      </c>
      <c r="D79">
        <v>3865</v>
      </c>
      <c r="E79">
        <v>4144</v>
      </c>
      <c r="F79">
        <v>9.01</v>
      </c>
      <c r="G79" s="6">
        <f t="shared" si="10"/>
        <v>0.86864480327868843</v>
      </c>
      <c r="H79">
        <v>8.69</v>
      </c>
      <c r="I79">
        <v>8.6900000000000005E-2</v>
      </c>
      <c r="J79">
        <v>8.7799999999999994</v>
      </c>
      <c r="K79" s="6">
        <f t="shared" si="11"/>
        <v>8.7799999999999989E-2</v>
      </c>
      <c r="L79" s="4">
        <v>8.48</v>
      </c>
      <c r="M79" s="6">
        <f t="shared" si="12"/>
        <v>0.81754805014464804</v>
      </c>
      <c r="N79" s="5">
        <v>8.86</v>
      </c>
      <c r="O79" s="6">
        <f t="shared" si="13"/>
        <v>8.8599999999999998E-2</v>
      </c>
      <c r="P79" s="4">
        <v>8.92</v>
      </c>
      <c r="Q79" s="6">
        <f t="shared" si="14"/>
        <v>0.85996799614271935</v>
      </c>
      <c r="R79" s="5">
        <v>8.44</v>
      </c>
      <c r="S79" s="6">
        <f t="shared" si="15"/>
        <v>8.4399999999999989E-2</v>
      </c>
    </row>
    <row r="80" spans="1:19" x14ac:dyDescent="0.25">
      <c r="A80" t="str">
        <f t="shared" si="9"/>
        <v>North Carolina: Raleigh</v>
      </c>
      <c r="B80" t="s">
        <v>148</v>
      </c>
      <c r="C80" t="s">
        <v>151</v>
      </c>
      <c r="D80">
        <v>3457</v>
      </c>
      <c r="E80">
        <v>4499</v>
      </c>
      <c r="F80">
        <v>9.01</v>
      </c>
      <c r="G80" s="6">
        <f t="shared" si="10"/>
        <v>0.86864480327868843</v>
      </c>
      <c r="H80">
        <v>8.69</v>
      </c>
      <c r="I80">
        <v>8.6900000000000005E-2</v>
      </c>
      <c r="J80">
        <v>8.7799999999999994</v>
      </c>
      <c r="K80" s="6">
        <f t="shared" si="11"/>
        <v>8.7799999999999989E-2</v>
      </c>
      <c r="L80" s="4">
        <v>8.48</v>
      </c>
      <c r="M80" s="6">
        <f t="shared" si="12"/>
        <v>0.81754805014464804</v>
      </c>
      <c r="N80" s="5">
        <v>8.86</v>
      </c>
      <c r="O80" s="6">
        <f t="shared" si="13"/>
        <v>8.8599999999999998E-2</v>
      </c>
      <c r="P80" s="4">
        <v>8.92</v>
      </c>
      <c r="Q80" s="6">
        <f t="shared" si="14"/>
        <v>0.85996799614271935</v>
      </c>
      <c r="R80" s="5">
        <v>8.44</v>
      </c>
      <c r="S80" s="6">
        <f t="shared" si="15"/>
        <v>8.4399999999999989E-2</v>
      </c>
    </row>
    <row r="81" spans="1:19" x14ac:dyDescent="0.25">
      <c r="A81" t="str">
        <f t="shared" si="9"/>
        <v>North Carolina: Charlotte</v>
      </c>
      <c r="B81" t="s">
        <v>148</v>
      </c>
      <c r="C81" t="s">
        <v>152</v>
      </c>
      <c r="D81">
        <v>3341</v>
      </c>
      <c r="E81">
        <v>4704</v>
      </c>
      <c r="F81">
        <v>9.01</v>
      </c>
      <c r="G81" s="6">
        <f t="shared" si="10"/>
        <v>0.86864480327868843</v>
      </c>
      <c r="H81">
        <v>8.69</v>
      </c>
      <c r="I81">
        <v>8.6900000000000005E-2</v>
      </c>
      <c r="J81">
        <v>8.7799999999999994</v>
      </c>
      <c r="K81" s="6">
        <f t="shared" si="11"/>
        <v>8.7799999999999989E-2</v>
      </c>
      <c r="L81" s="4">
        <v>8.48</v>
      </c>
      <c r="M81" s="6">
        <f t="shared" si="12"/>
        <v>0.81754805014464804</v>
      </c>
      <c r="N81" s="5">
        <v>8.86</v>
      </c>
      <c r="O81" s="6">
        <f t="shared" si="13"/>
        <v>8.8599999999999998E-2</v>
      </c>
      <c r="P81" s="4">
        <v>8.92</v>
      </c>
      <c r="Q81" s="6">
        <f t="shared" si="14"/>
        <v>0.85996799614271935</v>
      </c>
      <c r="R81" s="5">
        <v>8.44</v>
      </c>
      <c r="S81" s="6">
        <f t="shared" si="15"/>
        <v>8.4399999999999989E-2</v>
      </c>
    </row>
    <row r="82" spans="1:19" x14ac:dyDescent="0.25">
      <c r="A82" t="str">
        <f t="shared" si="9"/>
        <v>North Carolina: Fayetteville</v>
      </c>
      <c r="B82" t="s">
        <v>148</v>
      </c>
      <c r="C82" t="s">
        <v>153</v>
      </c>
      <c r="D82">
        <v>2917</v>
      </c>
      <c r="E82">
        <v>5308</v>
      </c>
      <c r="F82">
        <v>9.01</v>
      </c>
      <c r="G82" s="6">
        <f t="shared" si="10"/>
        <v>0.86864480327868843</v>
      </c>
      <c r="H82">
        <v>8.69</v>
      </c>
      <c r="I82">
        <v>8.6900000000000005E-2</v>
      </c>
      <c r="J82">
        <v>8.7799999999999994</v>
      </c>
      <c r="K82" s="6">
        <f t="shared" si="11"/>
        <v>8.7799999999999989E-2</v>
      </c>
      <c r="L82" s="4">
        <v>8.48</v>
      </c>
      <c r="M82" s="6">
        <f t="shared" si="12"/>
        <v>0.81754805014464804</v>
      </c>
      <c r="N82" s="5">
        <v>8.86</v>
      </c>
      <c r="O82" s="6">
        <f t="shared" si="13"/>
        <v>8.8599999999999998E-2</v>
      </c>
      <c r="P82" s="4">
        <v>8.92</v>
      </c>
      <c r="Q82" s="6">
        <f t="shared" si="14"/>
        <v>0.85996799614271935</v>
      </c>
      <c r="R82" s="5">
        <v>8.44</v>
      </c>
      <c r="S82" s="6">
        <f t="shared" si="15"/>
        <v>8.4399999999999989E-2</v>
      </c>
    </row>
    <row r="83" spans="1:19" x14ac:dyDescent="0.25">
      <c r="A83" t="str">
        <f t="shared" si="9"/>
        <v>North Dakota: Bismark</v>
      </c>
      <c r="B83" t="s">
        <v>154</v>
      </c>
      <c r="C83" t="s">
        <v>155</v>
      </c>
      <c r="D83">
        <v>8968</v>
      </c>
      <c r="E83">
        <v>2144</v>
      </c>
      <c r="F83">
        <v>5.26</v>
      </c>
      <c r="G83" s="6">
        <f t="shared" si="10"/>
        <v>0.50711117261330763</v>
      </c>
      <c r="H83">
        <v>9.02</v>
      </c>
      <c r="I83">
        <v>9.0200000000000002E-2</v>
      </c>
      <c r="J83">
        <v>9</v>
      </c>
      <c r="K83" s="6">
        <f t="shared" si="11"/>
        <v>0.09</v>
      </c>
      <c r="L83" s="4">
        <v>5.67</v>
      </c>
      <c r="M83" s="6">
        <f t="shared" si="12"/>
        <v>0.54663884956605602</v>
      </c>
      <c r="N83" s="5">
        <v>8.98</v>
      </c>
      <c r="O83" s="6">
        <f t="shared" si="13"/>
        <v>8.9800000000000005E-2</v>
      </c>
      <c r="P83" s="4">
        <v>6</v>
      </c>
      <c r="Q83" s="6">
        <f t="shared" si="14"/>
        <v>0.57845380906460953</v>
      </c>
      <c r="R83" s="5">
        <v>9.19</v>
      </c>
      <c r="S83" s="6">
        <f t="shared" si="15"/>
        <v>9.1899999999999996E-2</v>
      </c>
    </row>
    <row r="84" spans="1:19" x14ac:dyDescent="0.25">
      <c r="A84" t="str">
        <f t="shared" si="9"/>
        <v>Ohio: Toledo</v>
      </c>
      <c r="B84" t="s">
        <v>156</v>
      </c>
      <c r="C84" t="s">
        <v>157</v>
      </c>
      <c r="D84">
        <v>6579</v>
      </c>
      <c r="E84">
        <v>2720</v>
      </c>
      <c r="F84">
        <v>5.63</v>
      </c>
      <c r="G84" s="6">
        <f t="shared" si="10"/>
        <v>0.54278249083895858</v>
      </c>
      <c r="H84">
        <v>9.5299999999999994</v>
      </c>
      <c r="I84">
        <v>9.5299999999999996E-2</v>
      </c>
      <c r="J84">
        <v>9.42</v>
      </c>
      <c r="K84" s="6">
        <f t="shared" si="11"/>
        <v>9.4200000000000006E-2</v>
      </c>
      <c r="L84" s="4">
        <v>6.07</v>
      </c>
      <c r="M84" s="6">
        <f t="shared" si="12"/>
        <v>0.58520243683702999</v>
      </c>
      <c r="N84" s="5">
        <v>9.59</v>
      </c>
      <c r="O84" s="6">
        <f t="shared" si="13"/>
        <v>9.5899999999999999E-2</v>
      </c>
      <c r="P84" s="4">
        <v>6.11</v>
      </c>
      <c r="Q84" s="6">
        <f t="shared" si="14"/>
        <v>0.58905879556412732</v>
      </c>
      <c r="R84" s="5">
        <v>10.050000000000001</v>
      </c>
      <c r="S84" s="6">
        <f t="shared" si="15"/>
        <v>0.10050000000000001</v>
      </c>
    </row>
    <row r="85" spans="1:19" x14ac:dyDescent="0.25">
      <c r="A85" t="str">
        <f t="shared" si="9"/>
        <v>Ohio: Cleveland</v>
      </c>
      <c r="B85" t="s">
        <v>156</v>
      </c>
      <c r="C85" t="s">
        <v>158</v>
      </c>
      <c r="D85">
        <v>6201</v>
      </c>
      <c r="E85">
        <v>2755</v>
      </c>
      <c r="F85">
        <v>5.63</v>
      </c>
      <c r="G85" s="6">
        <f t="shared" si="10"/>
        <v>0.54278249083895858</v>
      </c>
      <c r="H85">
        <v>9.5299999999999994</v>
      </c>
      <c r="I85">
        <v>9.5299999999999996E-2</v>
      </c>
      <c r="J85">
        <v>9.42</v>
      </c>
      <c r="K85" s="6">
        <f t="shared" si="11"/>
        <v>9.4200000000000006E-2</v>
      </c>
      <c r="L85" s="4">
        <v>6.07</v>
      </c>
      <c r="M85" s="6">
        <f t="shared" si="12"/>
        <v>0.58520243683702999</v>
      </c>
      <c r="N85" s="5">
        <v>9.59</v>
      </c>
      <c r="O85" s="6">
        <f t="shared" si="13"/>
        <v>9.5899999999999999E-2</v>
      </c>
      <c r="P85" s="4">
        <v>6.11</v>
      </c>
      <c r="Q85" s="6">
        <f t="shared" si="14"/>
        <v>0.58905879556412732</v>
      </c>
      <c r="R85" s="5">
        <v>10.050000000000001</v>
      </c>
      <c r="S85" s="6">
        <f t="shared" si="15"/>
        <v>0.10050000000000001</v>
      </c>
    </row>
    <row r="86" spans="1:19" x14ac:dyDescent="0.25">
      <c r="A86" t="str">
        <f t="shared" si="9"/>
        <v>Ohio: Akron</v>
      </c>
      <c r="B86" t="s">
        <v>156</v>
      </c>
      <c r="C86" t="s">
        <v>159</v>
      </c>
      <c r="D86">
        <v>6160</v>
      </c>
      <c r="E86">
        <v>2779</v>
      </c>
      <c r="F86">
        <v>5.63</v>
      </c>
      <c r="G86" s="6">
        <f t="shared" si="10"/>
        <v>0.54278249083895858</v>
      </c>
      <c r="H86">
        <v>9.5299999999999994</v>
      </c>
      <c r="I86">
        <v>9.5299999999999996E-2</v>
      </c>
      <c r="J86">
        <v>9.42</v>
      </c>
      <c r="K86" s="6">
        <f t="shared" si="11"/>
        <v>9.4200000000000006E-2</v>
      </c>
      <c r="L86" s="4">
        <v>6.07</v>
      </c>
      <c r="M86" s="6">
        <f t="shared" si="12"/>
        <v>0.58520243683702999</v>
      </c>
      <c r="N86" s="5">
        <v>9.59</v>
      </c>
      <c r="O86" s="6">
        <f t="shared" si="13"/>
        <v>9.5899999999999999E-2</v>
      </c>
      <c r="P86" s="4">
        <v>6.11</v>
      </c>
      <c r="Q86" s="6">
        <f t="shared" si="14"/>
        <v>0.58905879556412732</v>
      </c>
      <c r="R86" s="5">
        <v>10.050000000000001</v>
      </c>
      <c r="S86" s="6">
        <f t="shared" si="15"/>
        <v>0.10050000000000001</v>
      </c>
    </row>
    <row r="87" spans="1:19" x14ac:dyDescent="0.25">
      <c r="A87" t="str">
        <f t="shared" si="9"/>
        <v>Ohio: Columbus</v>
      </c>
      <c r="B87" t="s">
        <v>156</v>
      </c>
      <c r="C87" t="s">
        <v>91</v>
      </c>
      <c r="D87">
        <v>5708</v>
      </c>
      <c r="E87">
        <v>3119</v>
      </c>
      <c r="F87">
        <v>5.63</v>
      </c>
      <c r="G87" s="6">
        <f t="shared" si="10"/>
        <v>0.54278249083895858</v>
      </c>
      <c r="H87">
        <v>9.5299999999999994</v>
      </c>
      <c r="I87">
        <v>9.5299999999999996E-2</v>
      </c>
      <c r="J87">
        <v>9.42</v>
      </c>
      <c r="K87" s="6">
        <f t="shared" si="11"/>
        <v>9.4200000000000006E-2</v>
      </c>
      <c r="L87" s="4">
        <v>6.07</v>
      </c>
      <c r="M87" s="6">
        <f t="shared" si="12"/>
        <v>0.58520243683702999</v>
      </c>
      <c r="N87" s="5">
        <v>9.59</v>
      </c>
      <c r="O87" s="6">
        <f t="shared" si="13"/>
        <v>9.5899999999999999E-2</v>
      </c>
      <c r="P87" s="4">
        <v>6.11</v>
      </c>
      <c r="Q87" s="6">
        <f t="shared" si="14"/>
        <v>0.58905879556412732</v>
      </c>
      <c r="R87" s="5">
        <v>10.050000000000001</v>
      </c>
      <c r="S87" s="6">
        <f t="shared" si="15"/>
        <v>0.10050000000000001</v>
      </c>
    </row>
    <row r="88" spans="1:19" x14ac:dyDescent="0.25">
      <c r="A88" t="str">
        <f t="shared" si="9"/>
        <v>Ohio: Cincinnati</v>
      </c>
      <c r="B88" t="s">
        <v>156</v>
      </c>
      <c r="C88" t="s">
        <v>160</v>
      </c>
      <c r="D88">
        <v>4988</v>
      </c>
      <c r="E88">
        <v>3733</v>
      </c>
      <c r="F88">
        <v>5.63</v>
      </c>
      <c r="G88" s="6">
        <f t="shared" si="10"/>
        <v>0.54278249083895858</v>
      </c>
      <c r="H88">
        <v>9.5299999999999994</v>
      </c>
      <c r="I88">
        <v>9.5299999999999996E-2</v>
      </c>
      <c r="J88">
        <v>9.42</v>
      </c>
      <c r="K88" s="6">
        <f t="shared" si="11"/>
        <v>9.4200000000000006E-2</v>
      </c>
      <c r="L88" s="4">
        <v>6.07</v>
      </c>
      <c r="M88" s="6">
        <f t="shared" si="12"/>
        <v>0.58520243683702999</v>
      </c>
      <c r="N88" s="5">
        <v>9.59</v>
      </c>
      <c r="O88" s="6">
        <f t="shared" si="13"/>
        <v>9.5899999999999999E-2</v>
      </c>
      <c r="P88" s="4">
        <v>6.11</v>
      </c>
      <c r="Q88" s="6">
        <f t="shared" si="14"/>
        <v>0.58905879556412732</v>
      </c>
      <c r="R88" s="5">
        <v>10.050000000000001</v>
      </c>
      <c r="S88" s="6">
        <f t="shared" si="15"/>
        <v>0.10050000000000001</v>
      </c>
    </row>
    <row r="89" spans="1:19" x14ac:dyDescent="0.25">
      <c r="A89" t="str">
        <f t="shared" si="9"/>
        <v>Oklahoma: Tulsa</v>
      </c>
      <c r="B89" t="s">
        <v>161</v>
      </c>
      <c r="C89" t="s">
        <v>162</v>
      </c>
      <c r="D89">
        <v>3691</v>
      </c>
      <c r="E89">
        <v>5150</v>
      </c>
      <c r="F89">
        <v>6.93</v>
      </c>
      <c r="G89" s="6">
        <f t="shared" si="10"/>
        <v>0.66811414946962389</v>
      </c>
      <c r="H89">
        <v>7.82</v>
      </c>
      <c r="I89">
        <v>7.8200000000000006E-2</v>
      </c>
      <c r="J89">
        <v>7.57</v>
      </c>
      <c r="K89" s="6">
        <f t="shared" si="11"/>
        <v>7.5700000000000003E-2</v>
      </c>
      <c r="L89" s="4">
        <v>7.27</v>
      </c>
      <c r="M89" s="6">
        <f t="shared" si="12"/>
        <v>0.70089319864995181</v>
      </c>
      <c r="N89" s="5">
        <v>7.78</v>
      </c>
      <c r="O89" s="6">
        <f t="shared" si="13"/>
        <v>7.7800000000000008E-2</v>
      </c>
      <c r="P89" s="4">
        <v>8.44</v>
      </c>
      <c r="Q89" s="6">
        <f t="shared" si="14"/>
        <v>0.8136916914175506</v>
      </c>
      <c r="R89" s="5">
        <v>8.11</v>
      </c>
      <c r="S89" s="6">
        <f t="shared" si="15"/>
        <v>8.1099999999999992E-2</v>
      </c>
    </row>
    <row r="90" spans="1:19" x14ac:dyDescent="0.25">
      <c r="A90" t="str">
        <f t="shared" si="9"/>
        <v>Oklahoma: Oklahoma City</v>
      </c>
      <c r="B90" t="s">
        <v>161</v>
      </c>
      <c r="C90" t="s">
        <v>163</v>
      </c>
      <c r="D90">
        <v>3659</v>
      </c>
      <c r="E90">
        <v>4972</v>
      </c>
      <c r="F90">
        <v>6.93</v>
      </c>
      <c r="G90" s="6">
        <f t="shared" si="10"/>
        <v>0.66811414946962389</v>
      </c>
      <c r="H90">
        <v>7.82</v>
      </c>
      <c r="I90">
        <v>7.8200000000000006E-2</v>
      </c>
      <c r="J90">
        <v>7.57</v>
      </c>
      <c r="K90" s="6">
        <f t="shared" si="11"/>
        <v>7.5700000000000003E-2</v>
      </c>
      <c r="L90" s="4">
        <v>7.27</v>
      </c>
      <c r="M90" s="6">
        <f t="shared" si="12"/>
        <v>0.70089319864995181</v>
      </c>
      <c r="N90" s="5">
        <v>7.78</v>
      </c>
      <c r="O90" s="6">
        <f t="shared" si="13"/>
        <v>7.7800000000000008E-2</v>
      </c>
      <c r="P90" s="4">
        <v>8.44</v>
      </c>
      <c r="Q90" s="6">
        <f t="shared" si="14"/>
        <v>0.8136916914175506</v>
      </c>
      <c r="R90" s="5">
        <v>8.11</v>
      </c>
      <c r="S90" s="6">
        <f t="shared" si="15"/>
        <v>8.1099999999999992E-2</v>
      </c>
    </row>
    <row r="91" spans="1:19" x14ac:dyDescent="0.25">
      <c r="A91" t="str">
        <f t="shared" si="9"/>
        <v>Oregon: Portland</v>
      </c>
      <c r="B91" t="s">
        <v>164</v>
      </c>
      <c r="C91" t="s">
        <v>165</v>
      </c>
      <c r="D91">
        <v>4522</v>
      </c>
      <c r="E91">
        <v>2517</v>
      </c>
      <c r="F91">
        <v>8.25</v>
      </c>
      <c r="G91" s="6">
        <f t="shared" si="10"/>
        <v>0.79537398746383803</v>
      </c>
      <c r="H91">
        <v>9</v>
      </c>
      <c r="I91">
        <v>0.09</v>
      </c>
      <c r="J91">
        <v>9</v>
      </c>
      <c r="K91" s="6">
        <f t="shared" si="11"/>
        <v>0.09</v>
      </c>
      <c r="L91" s="4">
        <v>8.48</v>
      </c>
      <c r="M91" s="6">
        <f t="shared" si="12"/>
        <v>0.81754805014464804</v>
      </c>
      <c r="N91" s="5">
        <v>8.8800000000000008</v>
      </c>
      <c r="O91" s="6">
        <f t="shared" si="13"/>
        <v>8.8800000000000004E-2</v>
      </c>
      <c r="P91" s="4">
        <v>8.74</v>
      </c>
      <c r="Q91" s="6">
        <f t="shared" si="14"/>
        <v>0.84261438187078119</v>
      </c>
      <c r="R91" s="5">
        <v>8.86</v>
      </c>
      <c r="S91" s="6">
        <f t="shared" si="15"/>
        <v>8.8599999999999998E-2</v>
      </c>
    </row>
    <row r="92" spans="1:19" x14ac:dyDescent="0.25">
      <c r="A92" t="str">
        <f t="shared" si="9"/>
        <v>Pennsylvania: Pittsburgh</v>
      </c>
      <c r="B92" t="s">
        <v>166</v>
      </c>
      <c r="C92" t="s">
        <v>167</v>
      </c>
      <c r="D92">
        <v>5968</v>
      </c>
      <c r="E92">
        <v>2836</v>
      </c>
      <c r="F92">
        <v>9.1</v>
      </c>
      <c r="G92" s="6">
        <f t="shared" si="10"/>
        <v>0.87732161041465773</v>
      </c>
      <c r="H92">
        <v>8.5</v>
      </c>
      <c r="I92">
        <v>8.5000000000000006E-2</v>
      </c>
      <c r="J92">
        <v>8.5</v>
      </c>
      <c r="K92" s="6">
        <f t="shared" si="11"/>
        <v>8.5000000000000006E-2</v>
      </c>
      <c r="L92" s="4">
        <v>9.3699999999999992</v>
      </c>
      <c r="M92" s="6">
        <f t="shared" si="12"/>
        <v>0.90335203182256518</v>
      </c>
      <c r="N92" s="5">
        <v>8.7200000000000006</v>
      </c>
      <c r="O92" s="6">
        <f t="shared" si="13"/>
        <v>8.72E-2</v>
      </c>
      <c r="P92" s="4">
        <v>9.16</v>
      </c>
      <c r="Q92" s="6">
        <f t="shared" si="14"/>
        <v>0.88310614850530378</v>
      </c>
      <c r="R92" s="5">
        <v>8.98</v>
      </c>
      <c r="S92" s="6">
        <f t="shared" si="15"/>
        <v>8.9800000000000005E-2</v>
      </c>
    </row>
    <row r="93" spans="1:19" x14ac:dyDescent="0.25">
      <c r="A93" t="str">
        <f t="shared" si="9"/>
        <v>Pennsylvania: Philadelphia</v>
      </c>
      <c r="B93" t="s">
        <v>166</v>
      </c>
      <c r="C93" t="s">
        <v>168</v>
      </c>
      <c r="D93">
        <v>4954</v>
      </c>
      <c r="E93">
        <v>3623</v>
      </c>
      <c r="F93">
        <v>9.1</v>
      </c>
      <c r="G93" s="6">
        <f t="shared" si="10"/>
        <v>0.87732161041465773</v>
      </c>
      <c r="H93">
        <v>8.5</v>
      </c>
      <c r="I93">
        <v>8.5000000000000006E-2</v>
      </c>
      <c r="J93">
        <v>8.5</v>
      </c>
      <c r="K93" s="6">
        <f t="shared" si="11"/>
        <v>8.5000000000000006E-2</v>
      </c>
      <c r="L93" s="4">
        <v>9.3699999999999992</v>
      </c>
      <c r="M93" s="6">
        <f t="shared" si="12"/>
        <v>0.90335203182256518</v>
      </c>
      <c r="N93" s="5">
        <v>8.7200000000000006</v>
      </c>
      <c r="O93" s="6">
        <f t="shared" si="13"/>
        <v>8.72E-2</v>
      </c>
      <c r="P93" s="4">
        <v>9.16</v>
      </c>
      <c r="Q93" s="6">
        <f t="shared" si="14"/>
        <v>0.88310614850530378</v>
      </c>
      <c r="R93" s="5">
        <v>8.98</v>
      </c>
      <c r="S93" s="6">
        <f t="shared" si="15"/>
        <v>8.9800000000000005E-2</v>
      </c>
    </row>
    <row r="94" spans="1:19" x14ac:dyDescent="0.25">
      <c r="A94" t="str">
        <f t="shared" si="9"/>
        <v>Rhode Island: Providence</v>
      </c>
      <c r="B94" t="s">
        <v>169</v>
      </c>
      <c r="C94" t="s">
        <v>170</v>
      </c>
      <c r="D94">
        <v>5884</v>
      </c>
      <c r="E94">
        <v>2743</v>
      </c>
      <c r="F94">
        <v>12.31</v>
      </c>
      <c r="G94" s="6">
        <f t="shared" si="10"/>
        <v>1.1867943982642239</v>
      </c>
      <c r="H94">
        <v>15.94</v>
      </c>
      <c r="I94">
        <v>0.15939999999999999</v>
      </c>
      <c r="J94">
        <v>15.95</v>
      </c>
      <c r="K94" s="6">
        <f t="shared" si="11"/>
        <v>0.1595</v>
      </c>
      <c r="L94" s="4">
        <v>12.87</v>
      </c>
      <c r="M94" s="6">
        <f t="shared" si="12"/>
        <v>1.2407834204435872</v>
      </c>
      <c r="N94" s="5">
        <v>16.39</v>
      </c>
      <c r="O94" s="6">
        <f t="shared" si="13"/>
        <v>0.16390000000000002</v>
      </c>
      <c r="P94" s="4">
        <v>11.3</v>
      </c>
      <c r="Q94" s="6">
        <f t="shared" si="14"/>
        <v>1.0894213404050146</v>
      </c>
      <c r="R94" s="5">
        <v>15.2</v>
      </c>
      <c r="S94" s="6">
        <f t="shared" si="15"/>
        <v>0.152</v>
      </c>
    </row>
    <row r="95" spans="1:19" x14ac:dyDescent="0.25">
      <c r="A95" t="str">
        <f t="shared" si="9"/>
        <v>South Carolina: Columbia</v>
      </c>
      <c r="B95" t="s">
        <v>171</v>
      </c>
      <c r="C95" t="s">
        <v>172</v>
      </c>
      <c r="D95">
        <v>2649</v>
      </c>
      <c r="E95">
        <v>5508</v>
      </c>
      <c r="F95">
        <v>8.61</v>
      </c>
      <c r="G95" s="6">
        <f t="shared" si="10"/>
        <v>0.83008121600771456</v>
      </c>
      <c r="H95">
        <v>10.35</v>
      </c>
      <c r="I95">
        <v>0.10349999999999999</v>
      </c>
      <c r="J95">
        <v>10.24</v>
      </c>
      <c r="K95" s="6">
        <f t="shared" si="11"/>
        <v>0.1024</v>
      </c>
      <c r="L95" s="4">
        <v>8.5399999999999991</v>
      </c>
      <c r="M95" s="6">
        <f t="shared" si="12"/>
        <v>0.82333258823529409</v>
      </c>
      <c r="N95" s="5">
        <v>10.45</v>
      </c>
      <c r="O95" s="6">
        <f t="shared" si="13"/>
        <v>0.1045</v>
      </c>
      <c r="P95" s="4">
        <v>9.3000000000000007</v>
      </c>
      <c r="Q95" s="6">
        <f t="shared" si="14"/>
        <v>0.89660340405014471</v>
      </c>
      <c r="R95" s="5">
        <v>10.57</v>
      </c>
      <c r="S95" s="6">
        <f t="shared" si="15"/>
        <v>0.1057</v>
      </c>
    </row>
    <row r="96" spans="1:19" x14ac:dyDescent="0.25">
      <c r="A96" t="str">
        <f t="shared" si="9"/>
        <v>South Dakota: Sioux Falls</v>
      </c>
      <c r="B96" t="s">
        <v>173</v>
      </c>
      <c r="C96" t="s">
        <v>174</v>
      </c>
      <c r="D96">
        <v>7809</v>
      </c>
      <c r="E96">
        <v>2735</v>
      </c>
      <c r="F96">
        <v>5.27</v>
      </c>
      <c r="G96" s="6">
        <f t="shared" si="10"/>
        <v>0.50807526229508193</v>
      </c>
      <c r="H96">
        <v>9.65</v>
      </c>
      <c r="I96">
        <v>9.6500000000000002E-2</v>
      </c>
      <c r="J96">
        <v>9.56</v>
      </c>
      <c r="K96" s="6">
        <f t="shared" si="11"/>
        <v>9.5600000000000004E-2</v>
      </c>
      <c r="L96" s="4">
        <v>5.91</v>
      </c>
      <c r="M96" s="6">
        <f t="shared" si="12"/>
        <v>0.56977700192864034</v>
      </c>
      <c r="N96" s="5">
        <v>9.4600000000000009</v>
      </c>
      <c r="O96" s="6">
        <f t="shared" si="13"/>
        <v>9.4600000000000004E-2</v>
      </c>
      <c r="P96" s="4">
        <v>6.26</v>
      </c>
      <c r="Q96" s="6">
        <f t="shared" si="14"/>
        <v>0.60352014079074257</v>
      </c>
      <c r="R96" s="5">
        <v>9.74</v>
      </c>
      <c r="S96" s="6">
        <f t="shared" si="15"/>
        <v>9.74E-2</v>
      </c>
    </row>
    <row r="97" spans="1:19" x14ac:dyDescent="0.25">
      <c r="A97" t="str">
        <f t="shared" si="9"/>
        <v>Tennessee: Knoxville</v>
      </c>
      <c r="B97" t="s">
        <v>175</v>
      </c>
      <c r="C97" t="s">
        <v>176</v>
      </c>
      <c r="D97">
        <v>3937</v>
      </c>
      <c r="E97">
        <v>4164</v>
      </c>
      <c r="F97">
        <v>7.73</v>
      </c>
      <c r="G97" s="6">
        <f t="shared" si="10"/>
        <v>0.74524132401157195</v>
      </c>
      <c r="H97">
        <v>10.56</v>
      </c>
      <c r="I97">
        <v>0.1056</v>
      </c>
      <c r="J97">
        <v>10.51</v>
      </c>
      <c r="K97" s="6">
        <f t="shared" si="11"/>
        <v>0.1051</v>
      </c>
      <c r="L97" s="4">
        <v>8.02</v>
      </c>
      <c r="M97" s="6">
        <f t="shared" si="12"/>
        <v>0.77319992478302801</v>
      </c>
      <c r="N97" s="5">
        <v>10.56</v>
      </c>
      <c r="O97" s="6">
        <f t="shared" si="13"/>
        <v>0.1056</v>
      </c>
      <c r="P97" s="4">
        <v>8.74</v>
      </c>
      <c r="Q97" s="6">
        <f t="shared" si="14"/>
        <v>0.84261438187078119</v>
      </c>
      <c r="R97" s="5">
        <v>10.55</v>
      </c>
      <c r="S97" s="6">
        <f t="shared" si="15"/>
        <v>0.10550000000000001</v>
      </c>
    </row>
    <row r="98" spans="1:19" x14ac:dyDescent="0.25">
      <c r="A98" t="str">
        <f t="shared" si="9"/>
        <v>Tennessee: Nashville</v>
      </c>
      <c r="B98" t="s">
        <v>175</v>
      </c>
      <c r="C98" t="s">
        <v>177</v>
      </c>
      <c r="D98">
        <v>3729</v>
      </c>
      <c r="E98">
        <v>4689</v>
      </c>
      <c r="F98">
        <v>7.73</v>
      </c>
      <c r="G98" s="6">
        <f t="shared" si="10"/>
        <v>0.74524132401157195</v>
      </c>
      <c r="H98">
        <v>10.56</v>
      </c>
      <c r="I98">
        <v>0.1056</v>
      </c>
      <c r="J98">
        <v>10.51</v>
      </c>
      <c r="K98" s="6">
        <f t="shared" si="11"/>
        <v>0.1051</v>
      </c>
      <c r="L98" s="4">
        <v>8.02</v>
      </c>
      <c r="M98" s="6">
        <f t="shared" si="12"/>
        <v>0.77319992478302801</v>
      </c>
      <c r="N98" s="5">
        <v>10.56</v>
      </c>
      <c r="O98" s="6">
        <f t="shared" si="13"/>
        <v>0.1056</v>
      </c>
      <c r="P98" s="4">
        <v>8.74</v>
      </c>
      <c r="Q98" s="6">
        <f t="shared" si="14"/>
        <v>0.84261438187078119</v>
      </c>
      <c r="R98" s="5">
        <v>10.55</v>
      </c>
      <c r="S98" s="6">
        <f t="shared" si="15"/>
        <v>0.10550000000000001</v>
      </c>
    </row>
    <row r="99" spans="1:19" x14ac:dyDescent="0.25">
      <c r="A99" t="str">
        <f t="shared" ref="A99:A123" si="16">B99&amp;": "&amp;C99</f>
        <v>Tennessee: Chattanooga</v>
      </c>
      <c r="B99" t="s">
        <v>175</v>
      </c>
      <c r="C99" t="s">
        <v>178</v>
      </c>
      <c r="D99">
        <v>3587</v>
      </c>
      <c r="E99">
        <v>4609</v>
      </c>
      <c r="F99">
        <v>7.73</v>
      </c>
      <c r="G99" s="6">
        <f t="shared" ref="G99:G130" si="17">F99/1037000*99976.1</f>
        <v>0.74524132401157195</v>
      </c>
      <c r="H99">
        <v>10.56</v>
      </c>
      <c r="I99">
        <v>0.1056</v>
      </c>
      <c r="J99">
        <v>10.51</v>
      </c>
      <c r="K99" s="6">
        <f t="shared" si="11"/>
        <v>0.1051</v>
      </c>
      <c r="L99" s="4">
        <v>8.02</v>
      </c>
      <c r="M99" s="6">
        <f t="shared" si="12"/>
        <v>0.77319992478302801</v>
      </c>
      <c r="N99" s="5">
        <v>10.56</v>
      </c>
      <c r="O99" s="6">
        <f t="shared" si="13"/>
        <v>0.1056</v>
      </c>
      <c r="P99" s="4">
        <v>8.74</v>
      </c>
      <c r="Q99" s="6">
        <f t="shared" si="14"/>
        <v>0.84261438187078119</v>
      </c>
      <c r="R99" s="5">
        <v>10.55</v>
      </c>
      <c r="S99" s="6">
        <f t="shared" si="15"/>
        <v>0.10550000000000001</v>
      </c>
    </row>
    <row r="100" spans="1:19" x14ac:dyDescent="0.25">
      <c r="A100" t="str">
        <f t="shared" si="16"/>
        <v>Tennessee: Memphis</v>
      </c>
      <c r="B100" t="s">
        <v>175</v>
      </c>
      <c r="C100" t="s">
        <v>179</v>
      </c>
      <c r="D100">
        <v>3082</v>
      </c>
      <c r="E100">
        <v>5467</v>
      </c>
      <c r="F100">
        <v>7.73</v>
      </c>
      <c r="G100" s="6">
        <f t="shared" si="17"/>
        <v>0.74524132401157195</v>
      </c>
      <c r="H100">
        <v>10.56</v>
      </c>
      <c r="I100">
        <v>0.1056</v>
      </c>
      <c r="J100">
        <v>10.51</v>
      </c>
      <c r="K100" s="6">
        <f t="shared" si="11"/>
        <v>0.1051</v>
      </c>
      <c r="L100" s="4">
        <v>8.02</v>
      </c>
      <c r="M100" s="6">
        <f t="shared" si="12"/>
        <v>0.77319992478302801</v>
      </c>
      <c r="N100" s="5">
        <v>10.56</v>
      </c>
      <c r="O100" s="6">
        <f t="shared" si="13"/>
        <v>0.1056</v>
      </c>
      <c r="P100" s="4">
        <v>8.74</v>
      </c>
      <c r="Q100" s="6">
        <f t="shared" si="14"/>
        <v>0.84261438187078119</v>
      </c>
      <c r="R100" s="5">
        <v>10.55</v>
      </c>
      <c r="S100" s="6">
        <f t="shared" si="15"/>
        <v>0.10550000000000001</v>
      </c>
    </row>
    <row r="101" spans="1:19" x14ac:dyDescent="0.25">
      <c r="A101" t="str">
        <f t="shared" si="16"/>
        <v>Texas: Amarillo</v>
      </c>
      <c r="B101" t="s">
        <v>180</v>
      </c>
      <c r="C101" t="s">
        <v>181</v>
      </c>
      <c r="D101">
        <v>4258</v>
      </c>
      <c r="E101">
        <v>4128</v>
      </c>
      <c r="F101">
        <v>6.52</v>
      </c>
      <c r="G101" s="6">
        <f t="shared" si="17"/>
        <v>0.62858647251687561</v>
      </c>
      <c r="H101">
        <v>7.6</v>
      </c>
      <c r="I101">
        <v>7.5999999999999998E-2</v>
      </c>
      <c r="J101">
        <v>7.74</v>
      </c>
      <c r="K101" s="6">
        <f t="shared" si="11"/>
        <v>7.7399999999999997E-2</v>
      </c>
      <c r="L101" s="4">
        <v>6.55</v>
      </c>
      <c r="M101" s="6">
        <f t="shared" si="12"/>
        <v>0.63147874156219863</v>
      </c>
      <c r="N101" s="5">
        <v>8.02</v>
      </c>
      <c r="O101" s="6">
        <f t="shared" si="13"/>
        <v>8.0199999999999994E-2</v>
      </c>
      <c r="P101" s="4">
        <v>7.71</v>
      </c>
      <c r="Q101" s="6">
        <f t="shared" si="14"/>
        <v>0.74331314464802323</v>
      </c>
      <c r="R101" s="5">
        <v>8.26</v>
      </c>
      <c r="S101" s="6">
        <f t="shared" si="15"/>
        <v>8.2599999999999993E-2</v>
      </c>
    </row>
    <row r="102" spans="1:19" x14ac:dyDescent="0.25">
      <c r="A102" t="str">
        <f t="shared" si="16"/>
        <v>Texas: Lubbock</v>
      </c>
      <c r="B102" t="s">
        <v>180</v>
      </c>
      <c r="C102" t="s">
        <v>182</v>
      </c>
      <c r="D102">
        <v>3431</v>
      </c>
      <c r="E102">
        <v>4833</v>
      </c>
      <c r="F102">
        <v>6.52</v>
      </c>
      <c r="G102" s="6">
        <f t="shared" si="17"/>
        <v>0.62858647251687561</v>
      </c>
      <c r="H102">
        <v>7.6</v>
      </c>
      <c r="I102">
        <v>7.5999999999999998E-2</v>
      </c>
      <c r="J102">
        <v>7.74</v>
      </c>
      <c r="K102" s="6">
        <f t="shared" si="11"/>
        <v>7.7399999999999997E-2</v>
      </c>
      <c r="L102" s="4">
        <v>6.55</v>
      </c>
      <c r="M102" s="6">
        <f t="shared" si="12"/>
        <v>0.63147874156219863</v>
      </c>
      <c r="N102" s="5">
        <v>8.02</v>
      </c>
      <c r="O102" s="6">
        <f t="shared" si="13"/>
        <v>8.0199999999999994E-2</v>
      </c>
      <c r="P102" s="4">
        <v>7.71</v>
      </c>
      <c r="Q102" s="6">
        <f t="shared" si="14"/>
        <v>0.74331314464802323</v>
      </c>
      <c r="R102" s="5">
        <v>8.26</v>
      </c>
      <c r="S102" s="6">
        <f t="shared" si="15"/>
        <v>8.2599999999999993E-2</v>
      </c>
    </row>
    <row r="103" spans="1:19" x14ac:dyDescent="0.25">
      <c r="A103" t="str">
        <f t="shared" si="16"/>
        <v>Texas: El Paso</v>
      </c>
      <c r="B103" t="s">
        <v>180</v>
      </c>
      <c r="C103" t="s">
        <v>183</v>
      </c>
      <c r="D103">
        <v>2708</v>
      </c>
      <c r="E103">
        <v>5488</v>
      </c>
      <c r="F103">
        <v>6.52</v>
      </c>
      <c r="G103" s="6">
        <f t="shared" si="17"/>
        <v>0.62858647251687561</v>
      </c>
      <c r="H103">
        <v>7.6</v>
      </c>
      <c r="I103">
        <v>7.5999999999999998E-2</v>
      </c>
      <c r="J103">
        <v>7.74</v>
      </c>
      <c r="K103" s="6">
        <f t="shared" si="11"/>
        <v>7.7399999999999997E-2</v>
      </c>
      <c r="L103" s="4">
        <v>6.55</v>
      </c>
      <c r="M103" s="6">
        <f t="shared" si="12"/>
        <v>0.63147874156219863</v>
      </c>
      <c r="N103" s="5">
        <v>8.02</v>
      </c>
      <c r="O103" s="6">
        <f t="shared" si="13"/>
        <v>8.0199999999999994E-2</v>
      </c>
      <c r="P103" s="4">
        <v>7.71</v>
      </c>
      <c r="Q103" s="6">
        <f t="shared" si="14"/>
        <v>0.74331314464802323</v>
      </c>
      <c r="R103" s="5">
        <v>8.26</v>
      </c>
      <c r="S103" s="6">
        <f t="shared" si="15"/>
        <v>8.2599999999999993E-2</v>
      </c>
    </row>
    <row r="104" spans="1:19" x14ac:dyDescent="0.25">
      <c r="A104" t="str">
        <f t="shared" si="16"/>
        <v>Texas: Fort Worth</v>
      </c>
      <c r="B104" t="s">
        <v>180</v>
      </c>
      <c r="C104" t="s">
        <v>184</v>
      </c>
      <c r="D104">
        <v>2304</v>
      </c>
      <c r="E104">
        <v>6557</v>
      </c>
      <c r="F104">
        <v>6.52</v>
      </c>
      <c r="G104" s="6">
        <f t="shared" si="17"/>
        <v>0.62858647251687561</v>
      </c>
      <c r="H104">
        <v>7.6</v>
      </c>
      <c r="I104">
        <v>7.5999999999999998E-2</v>
      </c>
      <c r="J104">
        <v>7.74</v>
      </c>
      <c r="K104" s="6">
        <f t="shared" si="11"/>
        <v>7.7399999999999997E-2</v>
      </c>
      <c r="L104" s="4">
        <v>6.55</v>
      </c>
      <c r="M104" s="6">
        <f t="shared" si="12"/>
        <v>0.63147874156219863</v>
      </c>
      <c r="N104" s="5">
        <v>8.02</v>
      </c>
      <c r="O104" s="6">
        <f t="shared" si="13"/>
        <v>8.0199999999999994E-2</v>
      </c>
      <c r="P104" s="4">
        <v>7.71</v>
      </c>
      <c r="Q104" s="6">
        <f t="shared" si="14"/>
        <v>0.74331314464802323</v>
      </c>
      <c r="R104" s="5">
        <v>8.26</v>
      </c>
      <c r="S104" s="6">
        <f t="shared" si="15"/>
        <v>8.2599999999999993E-2</v>
      </c>
    </row>
    <row r="105" spans="1:19" x14ac:dyDescent="0.25">
      <c r="A105" t="str">
        <f t="shared" si="16"/>
        <v>Texas: Dallas</v>
      </c>
      <c r="B105" t="s">
        <v>180</v>
      </c>
      <c r="C105" t="s">
        <v>185</v>
      </c>
      <c r="D105">
        <v>2259</v>
      </c>
      <c r="E105">
        <v>6587</v>
      </c>
      <c r="F105">
        <v>6.52</v>
      </c>
      <c r="G105" s="6">
        <f t="shared" si="17"/>
        <v>0.62858647251687561</v>
      </c>
      <c r="H105">
        <v>7.6</v>
      </c>
      <c r="I105">
        <v>7.5999999999999998E-2</v>
      </c>
      <c r="J105">
        <v>7.74</v>
      </c>
      <c r="K105" s="6">
        <f t="shared" si="11"/>
        <v>7.7399999999999997E-2</v>
      </c>
      <c r="L105" s="4">
        <v>6.55</v>
      </c>
      <c r="M105" s="6">
        <f t="shared" si="12"/>
        <v>0.63147874156219863</v>
      </c>
      <c r="N105" s="5">
        <v>8.02</v>
      </c>
      <c r="O105" s="6">
        <f t="shared" si="13"/>
        <v>8.0199999999999994E-2</v>
      </c>
      <c r="P105" s="4">
        <v>7.71</v>
      </c>
      <c r="Q105" s="6">
        <f t="shared" si="14"/>
        <v>0.74331314464802323</v>
      </c>
      <c r="R105" s="5">
        <v>8.26</v>
      </c>
      <c r="S105" s="6">
        <f t="shared" si="15"/>
        <v>8.2599999999999993E-2</v>
      </c>
    </row>
    <row r="106" spans="1:19" x14ac:dyDescent="0.25">
      <c r="A106" t="str">
        <f t="shared" si="16"/>
        <v>Texas: Austin</v>
      </c>
      <c r="B106" t="s">
        <v>180</v>
      </c>
      <c r="C106" t="s">
        <v>186</v>
      </c>
      <c r="D106">
        <v>1688</v>
      </c>
      <c r="E106">
        <v>7171</v>
      </c>
      <c r="F106">
        <v>6.52</v>
      </c>
      <c r="G106" s="6">
        <f t="shared" si="17"/>
        <v>0.62858647251687561</v>
      </c>
      <c r="H106">
        <v>7.6</v>
      </c>
      <c r="I106">
        <v>7.5999999999999998E-2</v>
      </c>
      <c r="J106">
        <v>7.74</v>
      </c>
      <c r="K106" s="6">
        <f t="shared" si="11"/>
        <v>7.7399999999999997E-2</v>
      </c>
      <c r="L106" s="4">
        <v>6.55</v>
      </c>
      <c r="M106" s="6">
        <f t="shared" si="12"/>
        <v>0.63147874156219863</v>
      </c>
      <c r="N106" s="5">
        <v>8.02</v>
      </c>
      <c r="O106" s="6">
        <f t="shared" si="13"/>
        <v>8.0199999999999994E-2</v>
      </c>
      <c r="P106" s="4">
        <v>7.71</v>
      </c>
      <c r="Q106" s="6">
        <f t="shared" si="14"/>
        <v>0.74331314464802323</v>
      </c>
      <c r="R106" s="5">
        <v>8.26</v>
      </c>
      <c r="S106" s="6">
        <f t="shared" si="15"/>
        <v>8.2599999999999993E-2</v>
      </c>
    </row>
    <row r="107" spans="1:19" x14ac:dyDescent="0.25">
      <c r="A107" t="str">
        <f t="shared" si="16"/>
        <v>Texas: San Antonio</v>
      </c>
      <c r="B107" t="s">
        <v>180</v>
      </c>
      <c r="C107" t="s">
        <v>187</v>
      </c>
      <c r="D107">
        <v>1644</v>
      </c>
      <c r="E107">
        <v>7142</v>
      </c>
      <c r="F107">
        <v>6.52</v>
      </c>
      <c r="G107" s="6">
        <f t="shared" si="17"/>
        <v>0.62858647251687561</v>
      </c>
      <c r="H107">
        <v>7.6</v>
      </c>
      <c r="I107">
        <v>7.5999999999999998E-2</v>
      </c>
      <c r="J107">
        <v>7.74</v>
      </c>
      <c r="K107" s="6">
        <f t="shared" si="11"/>
        <v>7.7399999999999997E-2</v>
      </c>
      <c r="L107" s="4">
        <v>6.55</v>
      </c>
      <c r="M107" s="6">
        <f t="shared" si="12"/>
        <v>0.63147874156219863</v>
      </c>
      <c r="N107" s="5">
        <v>8.02</v>
      </c>
      <c r="O107" s="6">
        <f t="shared" si="13"/>
        <v>8.0199999999999994E-2</v>
      </c>
      <c r="P107" s="4">
        <v>7.71</v>
      </c>
      <c r="Q107" s="6">
        <f t="shared" si="14"/>
        <v>0.74331314464802323</v>
      </c>
      <c r="R107" s="5">
        <v>8.26</v>
      </c>
      <c r="S107" s="6">
        <f t="shared" si="15"/>
        <v>8.2599999999999993E-2</v>
      </c>
    </row>
    <row r="108" spans="1:19" x14ac:dyDescent="0.25">
      <c r="A108" t="str">
        <f t="shared" si="16"/>
        <v>Texas: Houston</v>
      </c>
      <c r="B108" t="s">
        <v>180</v>
      </c>
      <c r="C108" t="s">
        <v>188</v>
      </c>
      <c r="D108">
        <v>1599</v>
      </c>
      <c r="E108">
        <v>6876</v>
      </c>
      <c r="F108">
        <v>6.52</v>
      </c>
      <c r="G108" s="6">
        <f t="shared" si="17"/>
        <v>0.62858647251687561</v>
      </c>
      <c r="H108">
        <v>7.6</v>
      </c>
      <c r="I108">
        <v>7.5999999999999998E-2</v>
      </c>
      <c r="J108">
        <v>7.74</v>
      </c>
      <c r="K108" s="6">
        <f t="shared" si="11"/>
        <v>7.7399999999999997E-2</v>
      </c>
      <c r="L108" s="4">
        <v>6.55</v>
      </c>
      <c r="M108" s="6">
        <f t="shared" si="12"/>
        <v>0.63147874156219863</v>
      </c>
      <c r="N108" s="5">
        <v>8.02</v>
      </c>
      <c r="O108" s="6">
        <f t="shared" si="13"/>
        <v>8.0199999999999994E-2</v>
      </c>
      <c r="P108" s="4">
        <v>7.71</v>
      </c>
      <c r="Q108" s="6">
        <f t="shared" si="14"/>
        <v>0.74331314464802323</v>
      </c>
      <c r="R108" s="5">
        <v>8.26</v>
      </c>
      <c r="S108" s="6">
        <f t="shared" si="15"/>
        <v>8.2599999999999993E-2</v>
      </c>
    </row>
    <row r="109" spans="1:19" x14ac:dyDescent="0.25">
      <c r="A109" t="str">
        <f t="shared" si="16"/>
        <v>Texas: Laredo</v>
      </c>
      <c r="B109" t="s">
        <v>180</v>
      </c>
      <c r="C109" t="s">
        <v>189</v>
      </c>
      <c r="D109">
        <v>1025</v>
      </c>
      <c r="E109">
        <v>8495</v>
      </c>
      <c r="F109">
        <v>6.52</v>
      </c>
      <c r="G109" s="6">
        <f t="shared" si="17"/>
        <v>0.62858647251687561</v>
      </c>
      <c r="H109">
        <v>7.6</v>
      </c>
      <c r="I109">
        <v>7.5999999999999998E-2</v>
      </c>
      <c r="J109">
        <v>7.74</v>
      </c>
      <c r="K109" s="6">
        <f t="shared" si="11"/>
        <v>7.7399999999999997E-2</v>
      </c>
      <c r="L109" s="4">
        <v>6.55</v>
      </c>
      <c r="M109" s="6">
        <f t="shared" si="12"/>
        <v>0.63147874156219863</v>
      </c>
      <c r="N109" s="5">
        <v>8.02</v>
      </c>
      <c r="O109" s="6">
        <f t="shared" si="13"/>
        <v>8.0199999999999994E-2</v>
      </c>
      <c r="P109" s="4">
        <v>7.71</v>
      </c>
      <c r="Q109" s="6">
        <f t="shared" si="14"/>
        <v>0.74331314464802323</v>
      </c>
      <c r="R109" s="5">
        <v>8.26</v>
      </c>
      <c r="S109" s="6">
        <f t="shared" si="15"/>
        <v>8.2599999999999993E-2</v>
      </c>
    </row>
    <row r="110" spans="1:19" x14ac:dyDescent="0.25">
      <c r="A110" t="str">
        <f t="shared" si="16"/>
        <v>Texas: Corpus Christi</v>
      </c>
      <c r="B110" t="s">
        <v>180</v>
      </c>
      <c r="C110" t="s">
        <v>190</v>
      </c>
      <c r="D110">
        <v>1016</v>
      </c>
      <c r="E110">
        <v>8023</v>
      </c>
      <c r="F110">
        <v>6.52</v>
      </c>
      <c r="G110" s="6">
        <f t="shared" si="17"/>
        <v>0.62858647251687561</v>
      </c>
      <c r="H110">
        <v>7.6</v>
      </c>
      <c r="I110">
        <v>7.5999999999999998E-2</v>
      </c>
      <c r="J110">
        <v>7.74</v>
      </c>
      <c r="K110" s="6">
        <f t="shared" si="11"/>
        <v>7.7399999999999997E-2</v>
      </c>
      <c r="L110" s="4">
        <v>6.55</v>
      </c>
      <c r="M110" s="6">
        <f t="shared" si="12"/>
        <v>0.63147874156219863</v>
      </c>
      <c r="N110" s="5">
        <v>8.02</v>
      </c>
      <c r="O110" s="6">
        <f t="shared" si="13"/>
        <v>8.0199999999999994E-2</v>
      </c>
      <c r="P110" s="4">
        <v>7.71</v>
      </c>
      <c r="Q110" s="6">
        <f t="shared" si="14"/>
        <v>0.74331314464802323</v>
      </c>
      <c r="R110" s="5">
        <v>8.26</v>
      </c>
      <c r="S110" s="6">
        <f t="shared" si="15"/>
        <v>8.2599999999999993E-2</v>
      </c>
    </row>
    <row r="111" spans="1:19" x14ac:dyDescent="0.25">
      <c r="A111" t="str">
        <f t="shared" si="16"/>
        <v>Texas: Brownsville</v>
      </c>
      <c r="B111" t="s">
        <v>180</v>
      </c>
      <c r="C111" t="s">
        <v>191</v>
      </c>
      <c r="D111">
        <v>635</v>
      </c>
      <c r="E111">
        <v>8777</v>
      </c>
      <c r="F111">
        <v>6.52</v>
      </c>
      <c r="G111" s="6">
        <f t="shared" si="17"/>
        <v>0.62858647251687561</v>
      </c>
      <c r="H111">
        <v>7.6</v>
      </c>
      <c r="I111">
        <v>7.5999999999999998E-2</v>
      </c>
      <c r="J111">
        <v>7.74</v>
      </c>
      <c r="K111" s="6">
        <f t="shared" si="11"/>
        <v>7.7399999999999997E-2</v>
      </c>
      <c r="L111" s="4">
        <v>6.55</v>
      </c>
      <c r="M111" s="6">
        <f t="shared" si="12"/>
        <v>0.63147874156219863</v>
      </c>
      <c r="N111" s="5">
        <v>8.02</v>
      </c>
      <c r="O111" s="6">
        <f t="shared" si="13"/>
        <v>8.0199999999999994E-2</v>
      </c>
      <c r="P111" s="4">
        <v>7.71</v>
      </c>
      <c r="Q111" s="6">
        <f t="shared" si="14"/>
        <v>0.74331314464802323</v>
      </c>
      <c r="R111" s="5">
        <v>8.26</v>
      </c>
      <c r="S111" s="6">
        <f t="shared" si="15"/>
        <v>8.2599999999999993E-2</v>
      </c>
    </row>
    <row r="112" spans="1:19" x14ac:dyDescent="0.25">
      <c r="A112" t="str">
        <f t="shared" si="16"/>
        <v>Utah: Salt Lake City</v>
      </c>
      <c r="B112" t="s">
        <v>192</v>
      </c>
      <c r="C112" t="s">
        <v>193</v>
      </c>
      <c r="D112">
        <v>5765</v>
      </c>
      <c r="E112">
        <v>3276</v>
      </c>
      <c r="F112">
        <v>6.56</v>
      </c>
      <c r="G112" s="6">
        <f t="shared" si="17"/>
        <v>0.63244283124397305</v>
      </c>
      <c r="H112">
        <v>8.27</v>
      </c>
      <c r="I112">
        <v>8.2699999999999996E-2</v>
      </c>
      <c r="J112">
        <v>8.42</v>
      </c>
      <c r="K112" s="6">
        <f t="shared" si="11"/>
        <v>8.4199999999999997E-2</v>
      </c>
      <c r="L112" s="4">
        <v>6.35</v>
      </c>
      <c r="M112" s="6">
        <f t="shared" si="12"/>
        <v>0.61219694792671164</v>
      </c>
      <c r="N112" s="5">
        <v>8.3800000000000008</v>
      </c>
      <c r="O112" s="6">
        <f t="shared" si="13"/>
        <v>8.3800000000000013E-2</v>
      </c>
      <c r="P112" s="4">
        <v>7.4</v>
      </c>
      <c r="Q112" s="6">
        <f t="shared" si="14"/>
        <v>0.71342636451301833</v>
      </c>
      <c r="R112" s="5">
        <v>8.64</v>
      </c>
      <c r="S112" s="6">
        <f t="shared" si="15"/>
        <v>8.6400000000000005E-2</v>
      </c>
    </row>
    <row r="113" spans="1:19" x14ac:dyDescent="0.25">
      <c r="A113" t="str">
        <f t="shared" si="16"/>
        <v>Vermont: Burlington</v>
      </c>
      <c r="B113" t="s">
        <v>194</v>
      </c>
      <c r="C113" t="s">
        <v>195</v>
      </c>
      <c r="D113">
        <v>7771</v>
      </c>
      <c r="E113">
        <v>2228</v>
      </c>
      <c r="F113">
        <v>5.41</v>
      </c>
      <c r="G113" s="6">
        <f t="shared" si="17"/>
        <v>0.52157251783992287</v>
      </c>
      <c r="H113">
        <v>16.39</v>
      </c>
      <c r="I113">
        <v>0.16389999999999999</v>
      </c>
      <c r="J113">
        <v>16.41</v>
      </c>
      <c r="K113" s="6">
        <f t="shared" si="11"/>
        <v>0.1641</v>
      </c>
      <c r="L113" s="4">
        <v>6.01</v>
      </c>
      <c r="M113" s="6">
        <f t="shared" si="12"/>
        <v>0.57941789874638383</v>
      </c>
      <c r="N113" s="5">
        <v>16.02</v>
      </c>
      <c r="O113" s="6">
        <f t="shared" si="13"/>
        <v>0.16020000000000001</v>
      </c>
      <c r="P113" s="4">
        <v>7.04</v>
      </c>
      <c r="Q113" s="6">
        <f t="shared" si="14"/>
        <v>0.6787191359691418</v>
      </c>
      <c r="R113" s="5">
        <v>14.61</v>
      </c>
      <c r="S113" s="6">
        <f t="shared" si="15"/>
        <v>0.14610000000000001</v>
      </c>
    </row>
    <row r="114" spans="1:19" x14ac:dyDescent="0.25">
      <c r="A114" t="str">
        <f t="shared" si="16"/>
        <v>Virginia: Richmond</v>
      </c>
      <c r="B114" t="s">
        <v>196</v>
      </c>
      <c r="C114" t="s">
        <v>197</v>
      </c>
      <c r="D114">
        <v>3963</v>
      </c>
      <c r="E114">
        <v>4223</v>
      </c>
      <c r="F114">
        <v>8.1199999999999992</v>
      </c>
      <c r="G114" s="6">
        <f t="shared" si="17"/>
        <v>0.7828408216007714</v>
      </c>
      <c r="H114">
        <v>7.63</v>
      </c>
      <c r="I114">
        <v>7.6300000000000007E-2</v>
      </c>
      <c r="J114">
        <v>7.7</v>
      </c>
      <c r="K114" s="6">
        <f t="shared" si="11"/>
        <v>7.6999999999999999E-2</v>
      </c>
      <c r="L114" s="4">
        <v>8.08</v>
      </c>
      <c r="M114" s="6">
        <f t="shared" si="12"/>
        <v>0.77898446287367407</v>
      </c>
      <c r="N114" s="5">
        <v>8.2100000000000009</v>
      </c>
      <c r="O114" s="6">
        <f t="shared" si="13"/>
        <v>8.2100000000000006E-2</v>
      </c>
      <c r="P114" s="4">
        <v>7.99</v>
      </c>
      <c r="Q114" s="6">
        <f t="shared" si="14"/>
        <v>0.77030765573770499</v>
      </c>
      <c r="R114" s="5">
        <v>8.01</v>
      </c>
      <c r="S114" s="6">
        <f t="shared" si="15"/>
        <v>8.0100000000000005E-2</v>
      </c>
    </row>
    <row r="115" spans="1:19" x14ac:dyDescent="0.25">
      <c r="A115" t="str">
        <f t="shared" si="16"/>
        <v>Virginia: Norfolk</v>
      </c>
      <c r="B115" t="s">
        <v>196</v>
      </c>
      <c r="C115" t="s">
        <v>198</v>
      </c>
      <c r="D115">
        <v>3495</v>
      </c>
      <c r="E115">
        <v>4478</v>
      </c>
      <c r="F115">
        <v>8.1199999999999992</v>
      </c>
      <c r="G115" s="6">
        <f t="shared" si="17"/>
        <v>0.7828408216007714</v>
      </c>
      <c r="H115">
        <v>7.63</v>
      </c>
      <c r="I115">
        <v>7.6300000000000007E-2</v>
      </c>
      <c r="J115">
        <v>7.7</v>
      </c>
      <c r="K115" s="6">
        <f t="shared" si="11"/>
        <v>7.6999999999999999E-2</v>
      </c>
      <c r="L115" s="4">
        <v>8.08</v>
      </c>
      <c r="M115" s="6">
        <f t="shared" si="12"/>
        <v>0.77898446287367407</v>
      </c>
      <c r="N115" s="5">
        <v>8.2100000000000009</v>
      </c>
      <c r="O115" s="6">
        <f t="shared" si="13"/>
        <v>8.2100000000000006E-2</v>
      </c>
      <c r="P115" s="4">
        <v>7.99</v>
      </c>
      <c r="Q115" s="6">
        <f t="shared" si="14"/>
        <v>0.77030765573770499</v>
      </c>
      <c r="R115" s="5">
        <v>8.01</v>
      </c>
      <c r="S115" s="6">
        <f t="shared" si="15"/>
        <v>8.0100000000000005E-2</v>
      </c>
    </row>
    <row r="116" spans="1:19" x14ac:dyDescent="0.25">
      <c r="A116" t="str">
        <f t="shared" si="16"/>
        <v>Washington: Spokane</v>
      </c>
      <c r="B116" t="s">
        <v>79</v>
      </c>
      <c r="C116" t="s">
        <v>199</v>
      </c>
      <c r="D116">
        <v>6842</v>
      </c>
      <c r="E116">
        <v>2032</v>
      </c>
      <c r="F116">
        <v>8.76</v>
      </c>
      <c r="G116" s="6">
        <f t="shared" si="17"/>
        <v>0.8445425612343298</v>
      </c>
      <c r="H116">
        <v>8.92</v>
      </c>
      <c r="I116">
        <v>8.9200000000000002E-2</v>
      </c>
      <c r="J116">
        <v>8.91</v>
      </c>
      <c r="K116" s="6">
        <f t="shared" si="11"/>
        <v>8.9099999999999999E-2</v>
      </c>
      <c r="L116" s="4">
        <v>7.48</v>
      </c>
      <c r="M116" s="6">
        <f t="shared" si="12"/>
        <v>0.72113908196721321</v>
      </c>
      <c r="N116" s="5">
        <v>8.76</v>
      </c>
      <c r="O116" s="6">
        <f t="shared" si="13"/>
        <v>8.7599999999999997E-2</v>
      </c>
      <c r="P116" s="4">
        <v>8.3000000000000007</v>
      </c>
      <c r="Q116" s="6">
        <f t="shared" si="14"/>
        <v>0.80019443587270989</v>
      </c>
      <c r="R116" s="5">
        <v>8.57</v>
      </c>
      <c r="S116" s="6">
        <f t="shared" si="15"/>
        <v>8.5699999999999998E-2</v>
      </c>
    </row>
    <row r="117" spans="1:19" x14ac:dyDescent="0.25">
      <c r="A117" t="str">
        <f t="shared" si="16"/>
        <v>Washington: Tacoma</v>
      </c>
      <c r="B117" t="s">
        <v>79</v>
      </c>
      <c r="C117" t="s">
        <v>200</v>
      </c>
      <c r="D117">
        <v>5155</v>
      </c>
      <c r="E117">
        <v>1820</v>
      </c>
      <c r="F117">
        <v>8.76</v>
      </c>
      <c r="G117" s="6">
        <f t="shared" si="17"/>
        <v>0.8445425612343298</v>
      </c>
      <c r="H117">
        <v>8.92</v>
      </c>
      <c r="I117">
        <v>8.9200000000000002E-2</v>
      </c>
      <c r="J117">
        <v>8.91</v>
      </c>
      <c r="K117" s="6">
        <f t="shared" si="11"/>
        <v>8.9099999999999999E-2</v>
      </c>
      <c r="L117" s="4">
        <v>7.48</v>
      </c>
      <c r="M117" s="6">
        <f t="shared" si="12"/>
        <v>0.72113908196721321</v>
      </c>
      <c r="N117" s="5">
        <v>8.76</v>
      </c>
      <c r="O117" s="6">
        <f t="shared" si="13"/>
        <v>8.7599999999999997E-2</v>
      </c>
      <c r="P117" s="4">
        <v>8.3000000000000007</v>
      </c>
      <c r="Q117" s="6">
        <f t="shared" si="14"/>
        <v>0.80019443587270989</v>
      </c>
      <c r="R117" s="5">
        <v>8.57</v>
      </c>
      <c r="S117" s="6">
        <f t="shared" si="15"/>
        <v>8.5699999999999998E-2</v>
      </c>
    </row>
    <row r="118" spans="1:19" x14ac:dyDescent="0.25">
      <c r="A118" t="str">
        <f t="shared" si="16"/>
        <v>Washington: Seattle</v>
      </c>
      <c r="B118" t="s">
        <v>79</v>
      </c>
      <c r="C118" t="s">
        <v>201</v>
      </c>
      <c r="D118">
        <v>4908</v>
      </c>
      <c r="E118">
        <v>2021</v>
      </c>
      <c r="F118">
        <v>8.76</v>
      </c>
      <c r="G118" s="6">
        <f t="shared" si="17"/>
        <v>0.8445425612343298</v>
      </c>
      <c r="H118">
        <v>8.92</v>
      </c>
      <c r="I118">
        <v>8.9200000000000002E-2</v>
      </c>
      <c r="J118">
        <v>8.91</v>
      </c>
      <c r="K118" s="6">
        <f t="shared" si="11"/>
        <v>8.9099999999999999E-2</v>
      </c>
      <c r="L118" s="4">
        <v>7.48</v>
      </c>
      <c r="M118" s="6">
        <f t="shared" si="12"/>
        <v>0.72113908196721321</v>
      </c>
      <c r="N118" s="5">
        <v>8.76</v>
      </c>
      <c r="O118" s="6">
        <f t="shared" si="13"/>
        <v>8.7599999999999997E-2</v>
      </c>
      <c r="P118" s="4">
        <v>8.3000000000000007</v>
      </c>
      <c r="Q118" s="6">
        <f t="shared" si="14"/>
        <v>0.80019443587270989</v>
      </c>
      <c r="R118" s="5">
        <v>8.57</v>
      </c>
      <c r="S118" s="6">
        <f t="shared" si="15"/>
        <v>8.5699999999999998E-2</v>
      </c>
    </row>
    <row r="119" spans="1:19" x14ac:dyDescent="0.25">
      <c r="A119" t="str">
        <f t="shared" si="16"/>
        <v>West Virginia: Charleston</v>
      </c>
      <c r="B119" t="s">
        <v>202</v>
      </c>
      <c r="C119" t="s">
        <v>203</v>
      </c>
      <c r="D119">
        <v>4646</v>
      </c>
      <c r="E119">
        <v>3655</v>
      </c>
      <c r="F119">
        <v>8.16</v>
      </c>
      <c r="G119" s="6">
        <f t="shared" si="17"/>
        <v>0.78669718032786895</v>
      </c>
      <c r="H119">
        <v>9.4</v>
      </c>
      <c r="I119">
        <v>9.4E-2</v>
      </c>
      <c r="J119">
        <v>9.39</v>
      </c>
      <c r="K119" s="6">
        <f t="shared" si="11"/>
        <v>9.3900000000000011E-2</v>
      </c>
      <c r="L119" s="4">
        <v>8.11</v>
      </c>
      <c r="M119" s="6">
        <f t="shared" si="12"/>
        <v>0.78187673191899709</v>
      </c>
      <c r="N119" s="5">
        <v>9.0399999999999991</v>
      </c>
      <c r="O119" s="6">
        <f t="shared" si="13"/>
        <v>9.0399999999999994E-2</v>
      </c>
      <c r="P119" s="4">
        <v>7.65</v>
      </c>
      <c r="Q119" s="6">
        <f t="shared" si="14"/>
        <v>0.73752860655737718</v>
      </c>
      <c r="R119" s="5">
        <v>9.58</v>
      </c>
      <c r="S119" s="6">
        <f t="shared" si="15"/>
        <v>9.5799999999999996E-2</v>
      </c>
    </row>
    <row r="120" spans="1:19" x14ac:dyDescent="0.25">
      <c r="A120" t="str">
        <f t="shared" si="16"/>
        <v>Wisconsin: Green Bay</v>
      </c>
      <c r="B120" t="s">
        <v>204</v>
      </c>
      <c r="C120" t="s">
        <v>214</v>
      </c>
      <c r="D120">
        <v>8089</v>
      </c>
      <c r="E120">
        <v>2177</v>
      </c>
      <c r="F120">
        <v>5.74</v>
      </c>
      <c r="G120" s="6">
        <f t="shared" si="17"/>
        <v>0.55338747733847637</v>
      </c>
      <c r="H120">
        <v>10.75</v>
      </c>
      <c r="I120">
        <v>0.1075</v>
      </c>
      <c r="J120">
        <v>11.05</v>
      </c>
      <c r="K120" s="6">
        <f t="shared" si="11"/>
        <v>0.1105</v>
      </c>
      <c r="L120" s="4">
        <v>6.16</v>
      </c>
      <c r="M120" s="6">
        <f t="shared" si="12"/>
        <v>0.59387924397299907</v>
      </c>
      <c r="N120" s="5">
        <v>11.02</v>
      </c>
      <c r="O120" s="6">
        <f t="shared" si="13"/>
        <v>0.11019999999999999</v>
      </c>
      <c r="P120" s="4">
        <v>6.6</v>
      </c>
      <c r="Q120" s="6">
        <f t="shared" si="14"/>
        <v>0.63629918997107038</v>
      </c>
      <c r="R120" s="5">
        <v>10.87</v>
      </c>
      <c r="S120" s="6">
        <f t="shared" si="15"/>
        <v>0.10869999999999999</v>
      </c>
    </row>
    <row r="121" spans="1:19" x14ac:dyDescent="0.25">
      <c r="A121" t="str">
        <f t="shared" si="16"/>
        <v>Wisconsin: Wausau</v>
      </c>
      <c r="B121" t="s">
        <v>204</v>
      </c>
      <c r="C121" t="s">
        <v>205</v>
      </c>
      <c r="D121">
        <v>8427</v>
      </c>
      <c r="E121">
        <v>2182</v>
      </c>
      <c r="F121">
        <v>5.74</v>
      </c>
      <c r="G121" s="6">
        <f t="shared" si="17"/>
        <v>0.55338747733847637</v>
      </c>
      <c r="H121">
        <v>10.75</v>
      </c>
      <c r="I121">
        <v>0.1075</v>
      </c>
      <c r="J121">
        <v>11.05</v>
      </c>
      <c r="K121" s="6">
        <f t="shared" si="11"/>
        <v>0.1105</v>
      </c>
      <c r="L121" s="4">
        <v>6.16</v>
      </c>
      <c r="M121" s="6">
        <f t="shared" si="12"/>
        <v>0.59387924397299907</v>
      </c>
      <c r="N121" s="5">
        <v>11.02</v>
      </c>
      <c r="O121" s="6">
        <f t="shared" si="13"/>
        <v>0.11019999999999999</v>
      </c>
      <c r="P121" s="4">
        <v>6.6</v>
      </c>
      <c r="Q121" s="6">
        <f t="shared" si="14"/>
        <v>0.63629918997107038</v>
      </c>
      <c r="R121" s="5">
        <v>10.87</v>
      </c>
      <c r="S121" s="6">
        <f t="shared" si="15"/>
        <v>0.10869999999999999</v>
      </c>
    </row>
    <row r="122" spans="1:19" x14ac:dyDescent="0.25">
      <c r="A122" t="str">
        <f t="shared" si="16"/>
        <v>Wisconsin: Milwaukee</v>
      </c>
      <c r="B122" t="s">
        <v>204</v>
      </c>
      <c r="C122" t="s">
        <v>206</v>
      </c>
      <c r="D122">
        <v>7324</v>
      </c>
      <c r="E122">
        <v>2388</v>
      </c>
      <c r="F122">
        <v>5.74</v>
      </c>
      <c r="G122" s="6">
        <f t="shared" si="17"/>
        <v>0.55338747733847637</v>
      </c>
      <c r="H122">
        <v>10.75</v>
      </c>
      <c r="I122">
        <v>0.1075</v>
      </c>
      <c r="J122">
        <v>11.05</v>
      </c>
      <c r="K122" s="6">
        <f t="shared" si="11"/>
        <v>0.1105</v>
      </c>
      <c r="L122" s="4">
        <v>6.16</v>
      </c>
      <c r="M122" s="6">
        <f t="shared" si="12"/>
        <v>0.59387924397299907</v>
      </c>
      <c r="N122" s="5">
        <v>11.02</v>
      </c>
      <c r="O122" s="6">
        <f t="shared" si="13"/>
        <v>0.11019999999999999</v>
      </c>
      <c r="P122" s="4">
        <v>6.6</v>
      </c>
      <c r="Q122" s="6">
        <f t="shared" si="14"/>
        <v>0.63629918997107038</v>
      </c>
      <c r="R122" s="5">
        <v>10.87</v>
      </c>
      <c r="S122" s="6">
        <f t="shared" si="15"/>
        <v>0.10869999999999999</v>
      </c>
    </row>
    <row r="123" spans="1:19" x14ac:dyDescent="0.25">
      <c r="A123" t="str">
        <f t="shared" si="16"/>
        <v>Wyoming: Cheyenne</v>
      </c>
      <c r="B123" t="s">
        <v>207</v>
      </c>
      <c r="C123" t="s">
        <v>208</v>
      </c>
      <c r="D123">
        <v>7326</v>
      </c>
      <c r="E123">
        <v>1886</v>
      </c>
      <c r="F123">
        <v>6.58</v>
      </c>
      <c r="G123" s="6">
        <f t="shared" si="17"/>
        <v>0.63437101060752166</v>
      </c>
      <c r="H123">
        <v>9.65</v>
      </c>
      <c r="I123">
        <v>9.6500000000000002E-2</v>
      </c>
      <c r="J123">
        <v>9.7100000000000009</v>
      </c>
      <c r="K123" s="6">
        <f t="shared" si="11"/>
        <v>9.7100000000000006E-2</v>
      </c>
      <c r="L123" s="4">
        <v>6.61</v>
      </c>
      <c r="M123" s="6">
        <f t="shared" si="12"/>
        <v>0.63726327965284479</v>
      </c>
      <c r="N123" s="5">
        <v>9.6999999999999993</v>
      </c>
      <c r="O123" s="6">
        <f t="shared" si="13"/>
        <v>9.6999999999999989E-2</v>
      </c>
      <c r="P123" s="4">
        <v>6.92</v>
      </c>
      <c r="Q123" s="6">
        <f t="shared" si="14"/>
        <v>0.66715005978784958</v>
      </c>
      <c r="R123" s="5">
        <v>9.6999999999999993</v>
      </c>
      <c r="S123" s="6">
        <f t="shared" si="15"/>
        <v>9.6999999999999989E-2</v>
      </c>
    </row>
  </sheetData>
  <mergeCells count="7">
    <mergeCell ref="L1:M1"/>
    <mergeCell ref="N1:O1"/>
    <mergeCell ref="P1:Q1"/>
    <mergeCell ref="R1:S1"/>
    <mergeCell ref="F1:G1"/>
    <mergeCell ref="J1:K1"/>
    <mergeCell ref="H1:I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Energy Savings Calculator</vt:lpstr>
      <vt:lpstr>City Data</vt:lpstr>
      <vt:lpstr>'Energy Savings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Knospe</dc:creator>
  <cp:lastModifiedBy>Annette Frederick</cp:lastModifiedBy>
  <cp:lastPrinted>2021-03-01T15:53:38Z</cp:lastPrinted>
  <dcterms:created xsi:type="dcterms:W3CDTF">2018-08-31T16:27:43Z</dcterms:created>
  <dcterms:modified xsi:type="dcterms:W3CDTF">2022-01-13T19:57:20Z</dcterms:modified>
</cp:coreProperties>
</file>